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265" windowWidth="8400" windowHeight="4080" activeTab="0"/>
  </bookViews>
  <sheets>
    <sheet name="Table 10.5" sheetId="1" r:id="rId1"/>
    <sheet name="Figures 10-6 &amp; 10-8" sheetId="2" state="hidden" r:id="rId2"/>
  </sheets>
  <definedNames>
    <definedName name="_xlnm.Print_Area" localSheetId="1">'Figures 10-6 &amp; 10-8'!$B$3:$I$25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<sst xmlns="http://schemas.openxmlformats.org/spreadsheetml/2006/main" count="115" uniqueCount="42">
  <si>
    <t>Project Information</t>
  </si>
  <si>
    <t>Cash Flows</t>
  </si>
  <si>
    <t>Probability</t>
  </si>
  <si>
    <t>Success Scenario</t>
  </si>
  <si>
    <t>Expected Scenario</t>
  </si>
  <si>
    <t>Failure Scenario</t>
  </si>
  <si>
    <t>Expected Cash Flow</t>
  </si>
  <si>
    <t>Market Information</t>
  </si>
  <si>
    <t>Risk-free Rate</t>
  </si>
  <si>
    <t>Market Rate</t>
  </si>
  <si>
    <t>Market Risk Premium</t>
  </si>
  <si>
    <t>Market Variance</t>
  </si>
  <si>
    <t>Market Standard Deviation</t>
  </si>
  <si>
    <t>Correlation</t>
  </si>
  <si>
    <t>Market Value Estimate</t>
  </si>
  <si>
    <t>Required Return</t>
  </si>
  <si>
    <t>Std. Dev. of Returns</t>
  </si>
  <si>
    <t>Covariance with Market</t>
  </si>
  <si>
    <t>Beta</t>
  </si>
  <si>
    <t>Weighted Average Beta</t>
  </si>
  <si>
    <t>Valuation Template 1</t>
  </si>
  <si>
    <t>Diagnostic Information</t>
  </si>
  <si>
    <t>CEQ CF</t>
  </si>
  <si>
    <t>Comparable firm beta</t>
  </si>
  <si>
    <t>Estimated Cost of Capital</t>
  </si>
  <si>
    <t>Cash Flows ($000s)</t>
  </si>
  <si>
    <t>Scenario</t>
  </si>
  <si>
    <t>YEAR</t>
  </si>
  <si>
    <t>Present Value of Expected CF</t>
  </si>
  <si>
    <t>Sum of PVs</t>
  </si>
  <si>
    <t>Standard Deviation of CFs</t>
  </si>
  <si>
    <t>Valuation Template 2</t>
  </si>
  <si>
    <t>Valuation of Z456 by the CEQ Method Based on Discrete Scenario Cash Flow Forecast</t>
  </si>
  <si>
    <t>Valuation of Z456 by the RADR Method Based on Discrete Scenario Cash Flow Forecast</t>
  </si>
  <si>
    <t>Continuing Value</t>
  </si>
  <si>
    <t>Z456- Cash Flow Forecasts ($000s)</t>
  </si>
  <si>
    <t>Success</t>
  </si>
  <si>
    <t>Likely</t>
  </si>
  <si>
    <t>Failure</t>
  </si>
  <si>
    <t>Figure 10-6</t>
  </si>
  <si>
    <t>Figure 10-8</t>
  </si>
  <si>
    <t>Valuation by the RADR Method Based on Discrete Scenario Cash Flow Forecast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</si>
</sst>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"/>
    <numFmt numFmtId="167" formatCode="&quot;$&quot;#,##0.00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_);[Red]\(&quot;$&quot;#,##0.0\)"/>
    <numFmt numFmtId="174" formatCode="&quot;$&quot;#,##0.0_);\(&quot;$&quot;#,##0.0\)"/>
    <numFmt numFmtId="175" formatCode="[$-409]dddd\,\ mmmm\ dd\,\ yyyy"/>
    <numFmt numFmtId="176" formatCode="[$-409]h:mm:ss\ AM/PM"/>
    <numFmt numFmtId="177" formatCode="&quot;$&quot;#,##0.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0"/>
    <numFmt numFmtId="191" formatCode="_(&quot;$&quot;* #,##0.000_);_(&quot;$&quot;* \(#,##0.000\);_(&quot;$&quot;* &quot;-&quot;???_);_(@_)"/>
    <numFmt numFmtId="192" formatCode="_(* #,##0.0000_);_(* \(#,##0.0000\);_(* &quot;-&quot;??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00000%"/>
    <numFmt numFmtId="198" formatCode="0.0000%"/>
    <numFmt numFmtId="199" formatCode="0.000000000000000%"/>
    <numFmt numFmtId="200" formatCode="[$-F800]dddd\,\ mmmm\ dd\,\ yyyy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66" fontId="0" fillId="34" borderId="0" xfId="0" applyNumberFormat="1" applyFill="1" applyBorder="1" applyAlignment="1">
      <alignment/>
    </xf>
    <xf numFmtId="166" fontId="0" fillId="34" borderId="15" xfId="0" applyNumberFormat="1" applyFill="1" applyBorder="1" applyAlignment="1">
      <alignment/>
    </xf>
    <xf numFmtId="166" fontId="1" fillId="34" borderId="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166" fontId="1" fillId="34" borderId="16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0" xfId="0" applyFont="1" applyFill="1" applyAlignment="1">
      <alignment/>
    </xf>
    <xf numFmtId="166" fontId="0" fillId="34" borderId="16" xfId="0" applyNumberFormat="1" applyFill="1" applyBorder="1" applyAlignment="1" quotePrefix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0" fontId="0" fillId="34" borderId="0" xfId="60" applyNumberFormat="1" applyFont="1" applyFill="1" applyAlignment="1">
      <alignment/>
    </xf>
    <xf numFmtId="10" fontId="0" fillId="34" borderId="0" xfId="59" applyNumberFormat="1" applyFont="1" applyFill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34" borderId="0" xfId="0" applyNumberFormat="1" applyFill="1" applyBorder="1" applyAlignment="1">
      <alignment horizontal="center"/>
    </xf>
    <xf numFmtId="10" fontId="0" fillId="35" borderId="0" xfId="0" applyNumberFormat="1" applyFill="1" applyBorder="1" applyAlignment="1" applyProtection="1">
      <alignment/>
      <protection locked="0"/>
    </xf>
    <xf numFmtId="10" fontId="0" fillId="35" borderId="0" xfId="0" applyNumberFormat="1" applyFill="1" applyBorder="1" applyAlignment="1">
      <alignment/>
    </xf>
    <xf numFmtId="2" fontId="0" fillId="35" borderId="0" xfId="0" applyNumberFormat="1" applyFill="1" applyBorder="1" applyAlignment="1" applyProtection="1">
      <alignment/>
      <protection locked="0"/>
    </xf>
    <xf numFmtId="10" fontId="1" fillId="35" borderId="16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43" fontId="0" fillId="34" borderId="16" xfId="42" applyFont="1" applyFill="1" applyBorder="1" applyAlignment="1">
      <alignment/>
    </xf>
    <xf numFmtId="0" fontId="1" fillId="0" borderId="13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34" borderId="0" xfId="0" applyNumberFormat="1" applyFill="1" applyBorder="1" applyAlignment="1" quotePrefix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66" fontId="1" fillId="36" borderId="11" xfId="0" applyNumberFormat="1" applyFont="1" applyFill="1" applyBorder="1" applyAlignment="1">
      <alignment/>
    </xf>
    <xf numFmtId="10" fontId="1" fillId="34" borderId="0" xfId="59" applyNumberFormat="1" applyFont="1" applyFill="1" applyBorder="1" applyAlignment="1">
      <alignment/>
    </xf>
    <xf numFmtId="19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43" fontId="0" fillId="34" borderId="0" xfId="42" applyFont="1" applyFill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169" fontId="0" fillId="35" borderId="0" xfId="42" applyNumberFormat="1" applyFont="1" applyFill="1" applyBorder="1" applyAlignment="1" applyProtection="1">
      <alignment/>
      <protection locked="0"/>
    </xf>
    <xf numFmtId="166" fontId="0" fillId="35" borderId="0" xfId="0" applyNumberFormat="1" applyFill="1" applyBorder="1" applyAlignment="1">
      <alignment/>
    </xf>
    <xf numFmtId="2" fontId="0" fillId="35" borderId="0" xfId="42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166" fontId="0" fillId="35" borderId="0" xfId="0" applyNumberFormat="1" applyFill="1" applyBorder="1" applyAlignment="1" applyProtection="1">
      <alignment horizontal="center"/>
      <protection locked="0"/>
    </xf>
    <xf numFmtId="166" fontId="0" fillId="35" borderId="15" xfId="0" applyNumberFormat="1" applyFill="1" applyBorder="1" applyAlignment="1" applyProtection="1">
      <alignment horizontal="center"/>
      <protection locked="0"/>
    </xf>
    <xf numFmtId="166" fontId="0" fillId="35" borderId="0" xfId="42" applyNumberFormat="1" applyFont="1" applyFill="1" applyBorder="1" applyAlignment="1" applyProtection="1">
      <alignment horizontal="center"/>
      <protection locked="0"/>
    </xf>
    <xf numFmtId="166" fontId="1" fillId="34" borderId="16" xfId="0" applyNumberFormat="1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 horizontal="center"/>
    </xf>
    <xf numFmtId="10" fontId="0" fillId="35" borderId="0" xfId="0" applyNumberFormat="1" applyFill="1" applyBorder="1" applyAlignment="1" applyProtection="1">
      <alignment horizontal="center"/>
      <protection locked="0"/>
    </xf>
    <xf numFmtId="10" fontId="0" fillId="35" borderId="0" xfId="0" applyNumberFormat="1" applyFill="1" applyBorder="1" applyAlignment="1">
      <alignment horizontal="center"/>
    </xf>
    <xf numFmtId="10" fontId="0" fillId="35" borderId="15" xfId="0" applyNumberFormat="1" applyFill="1" applyBorder="1" applyAlignment="1">
      <alignment horizontal="center"/>
    </xf>
    <xf numFmtId="2" fontId="0" fillId="35" borderId="0" xfId="0" applyNumberFormat="1" applyFill="1" applyBorder="1" applyAlignment="1" applyProtection="1">
      <alignment horizontal="center"/>
      <protection locked="0"/>
    </xf>
    <xf numFmtId="10" fontId="1" fillId="35" borderId="16" xfId="0" applyNumberFormat="1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 horizontal="center"/>
    </xf>
    <xf numFmtId="166" fontId="1" fillId="34" borderId="0" xfId="0" applyNumberFormat="1" applyFont="1" applyFill="1" applyBorder="1" applyAlignment="1">
      <alignment horizontal="center"/>
    </xf>
    <xf numFmtId="166" fontId="1" fillId="34" borderId="1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72" fontId="0" fillId="34" borderId="0" xfId="44" applyNumberFormat="1" applyFont="1" applyFill="1" applyBorder="1" applyAlignment="1" quotePrefix="1">
      <alignment horizontal="center"/>
    </xf>
    <xf numFmtId="172" fontId="0" fillId="34" borderId="15" xfId="44" applyNumberFormat="1" applyFont="1" applyFill="1" applyBorder="1" applyAlignment="1" quotePrefix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59" applyNumberFormat="1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0" fontId="0" fillId="34" borderId="0" xfId="0" applyNumberFormat="1" applyFon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1" fillId="35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2" fontId="0" fillId="35" borderId="20" xfId="42" applyNumberFormat="1" applyFont="1" applyFill="1" applyBorder="1" applyAlignment="1" applyProtection="1">
      <alignment horizontal="center"/>
      <protection locked="0"/>
    </xf>
    <xf numFmtId="0" fontId="0" fillId="35" borderId="21" xfId="0" applyFill="1" applyBorder="1" applyAlignment="1">
      <alignment/>
    </xf>
    <xf numFmtId="166" fontId="0" fillId="35" borderId="20" xfId="0" applyNumberForma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166" fontId="1" fillId="34" borderId="21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166" fontId="0" fillId="34" borderId="15" xfId="0" applyNumberFormat="1" applyFill="1" applyBorder="1" applyAlignment="1">
      <alignment horizontal="center"/>
    </xf>
    <xf numFmtId="166" fontId="0" fillId="34" borderId="0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36" borderId="0" xfId="42" applyNumberFormat="1" applyFont="1" applyFill="1" applyBorder="1" applyAlignment="1" applyProtection="1">
      <alignment horizontal="center"/>
      <protection locked="0"/>
    </xf>
    <xf numFmtId="166" fontId="0" fillId="36" borderId="0" xfId="42" applyNumberFormat="1" applyFont="1" applyFill="1" applyBorder="1" applyAlignment="1" applyProtection="1">
      <alignment horizontal="center"/>
      <protection locked="0"/>
    </xf>
    <xf numFmtId="166" fontId="0" fillId="36" borderId="15" xfId="0" applyNumberFormat="1" applyFill="1" applyBorder="1" applyAlignment="1" applyProtection="1">
      <alignment horizontal="center"/>
      <protection locked="0"/>
    </xf>
    <xf numFmtId="10" fontId="0" fillId="36" borderId="0" xfId="0" applyNumberFormat="1" applyFill="1" applyBorder="1" applyAlignment="1">
      <alignment horizontal="center"/>
    </xf>
    <xf numFmtId="10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 horizontal="center"/>
      <protection locked="0"/>
    </xf>
    <xf numFmtId="2" fontId="0" fillId="36" borderId="15" xfId="0" applyNumberFormat="1" applyFill="1" applyBorder="1" applyAlignment="1" applyProtection="1">
      <alignment horizontal="center"/>
      <protection locked="0"/>
    </xf>
    <xf numFmtId="10" fontId="0" fillId="34" borderId="0" xfId="59" applyNumberFormat="1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2" fontId="0" fillId="0" borderId="0" xfId="0" applyNumberFormat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2" fontId="4" fillId="36" borderId="0" xfId="42" applyNumberFormat="1" applyFont="1" applyFill="1" applyBorder="1" applyAlignment="1" applyProtection="1">
      <alignment horizontal="center"/>
      <protection locked="0"/>
    </xf>
    <xf numFmtId="166" fontId="4" fillId="36" borderId="0" xfId="42" applyNumberFormat="1" applyFont="1" applyFill="1" applyBorder="1" applyAlignment="1" applyProtection="1">
      <alignment horizontal="center"/>
      <protection locked="0"/>
    </xf>
    <xf numFmtId="166" fontId="4" fillId="36" borderId="15" xfId="0" applyNumberFormat="1" applyFont="1" applyFill="1" applyBorder="1" applyAlignment="1" applyProtection="1">
      <alignment horizontal="center"/>
      <protection locked="0"/>
    </xf>
    <xf numFmtId="2" fontId="4" fillId="34" borderId="0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/>
    </xf>
    <xf numFmtId="166" fontId="4" fillId="34" borderId="15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66" fontId="6" fillId="34" borderId="16" xfId="0" applyNumberFormat="1" applyFont="1" applyFill="1" applyBorder="1" applyAlignment="1">
      <alignment horizontal="center"/>
    </xf>
    <xf numFmtId="166" fontId="6" fillId="34" borderId="17" xfId="0" applyNumberFormat="1" applyFont="1" applyFill="1" applyBorder="1" applyAlignment="1">
      <alignment horizontal="center"/>
    </xf>
    <xf numFmtId="10" fontId="4" fillId="35" borderId="0" xfId="0" applyNumberFormat="1" applyFont="1" applyFill="1" applyBorder="1" applyAlignment="1" applyProtection="1">
      <alignment/>
      <protection locked="0"/>
    </xf>
    <xf numFmtId="10" fontId="4" fillId="35" borderId="0" xfId="0" applyNumberFormat="1" applyFont="1" applyFill="1" applyBorder="1" applyAlignment="1" applyProtection="1">
      <alignment horizontal="center"/>
      <protection locked="0"/>
    </xf>
    <xf numFmtId="10" fontId="4" fillId="36" borderId="0" xfId="0" applyNumberFormat="1" applyFont="1" applyFill="1" applyBorder="1" applyAlignment="1">
      <alignment horizontal="center"/>
    </xf>
    <xf numFmtId="10" fontId="4" fillId="35" borderId="0" xfId="0" applyNumberFormat="1" applyFont="1" applyFill="1" applyBorder="1" applyAlignment="1">
      <alignment horizontal="center"/>
    </xf>
    <xf numFmtId="10" fontId="4" fillId="35" borderId="15" xfId="0" applyNumberFormat="1" applyFont="1" applyFill="1" applyBorder="1" applyAlignment="1">
      <alignment horizontal="center"/>
    </xf>
    <xf numFmtId="10" fontId="4" fillId="36" borderId="0" xfId="0" applyNumberFormat="1" applyFont="1" applyFill="1" applyBorder="1" applyAlignment="1" applyProtection="1">
      <alignment horizontal="center"/>
      <protection locked="0"/>
    </xf>
    <xf numFmtId="10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 applyProtection="1">
      <alignment/>
      <protection locked="0"/>
    </xf>
    <xf numFmtId="2" fontId="4" fillId="35" borderId="0" xfId="0" applyNumberFormat="1" applyFont="1" applyFill="1" applyBorder="1" applyAlignment="1" applyProtection="1">
      <alignment horizontal="center"/>
      <protection locked="0"/>
    </xf>
    <xf numFmtId="2" fontId="4" fillId="36" borderId="0" xfId="0" applyNumberFormat="1" applyFont="1" applyFill="1" applyBorder="1" applyAlignment="1" applyProtection="1">
      <alignment horizontal="center"/>
      <protection locked="0"/>
    </xf>
    <xf numFmtId="2" fontId="4" fillId="36" borderId="15" xfId="0" applyNumberFormat="1" applyFont="1" applyFill="1" applyBorder="1" applyAlignment="1" applyProtection="1">
      <alignment horizontal="center"/>
      <protection locked="0"/>
    </xf>
    <xf numFmtId="10" fontId="6" fillId="35" borderId="16" xfId="0" applyNumberFormat="1" applyFont="1" applyFill="1" applyBorder="1" applyAlignment="1">
      <alignment/>
    </xf>
    <xf numFmtId="10" fontId="6" fillId="35" borderId="16" xfId="0" applyNumberFormat="1" applyFont="1" applyFill="1" applyBorder="1" applyAlignment="1">
      <alignment horizontal="center"/>
    </xf>
    <xf numFmtId="10" fontId="6" fillId="35" borderId="17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66" fontId="4" fillId="35" borderId="0" xfId="42" applyNumberFormat="1" applyFont="1" applyFill="1" applyBorder="1" applyAlignment="1" applyProtection="1">
      <alignment horizontal="center"/>
      <protection locked="0"/>
    </xf>
    <xf numFmtId="166" fontId="4" fillId="35" borderId="15" xfId="0" applyNumberFormat="1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4" fillId="0" borderId="0" xfId="59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0" fontId="1" fillId="0" borderId="0" xfId="0" applyFont="1" applyFill="1" applyAlignment="1">
      <alignment/>
    </xf>
    <xf numFmtId="10" fontId="0" fillId="0" borderId="0" xfId="60" applyNumberFormat="1" applyFont="1" applyFill="1" applyAlignment="1">
      <alignment/>
    </xf>
    <xf numFmtId="19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6" fontId="0" fillId="0" borderId="0" xfId="0" applyNumberFormat="1" applyFill="1" applyBorder="1" applyAlignment="1" applyProtection="1">
      <alignment horizontal="center"/>
      <protection locked="0"/>
    </xf>
    <xf numFmtId="169" fontId="0" fillId="0" borderId="0" xfId="42" applyNumberFormat="1" applyFont="1" applyFill="1" applyBorder="1" applyAlignment="1" applyProtection="1">
      <alignment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2" fontId="0" fillId="0" borderId="20" xfId="42" applyNumberFormat="1" applyFont="1" applyFill="1" applyBorder="1" applyAlignment="1" applyProtection="1">
      <alignment horizontal="center"/>
      <protection locked="0"/>
    </xf>
    <xf numFmtId="166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66" fontId="1" fillId="0" borderId="2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66" fontId="0" fillId="0" borderId="0" xfId="42" applyNumberFormat="1" applyFont="1" applyFill="1" applyBorder="1" applyAlignment="1" applyProtection="1">
      <alignment horizontal="center"/>
      <protection locked="0"/>
    </xf>
    <xf numFmtId="166" fontId="0" fillId="0" borderId="1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6" fontId="1" fillId="0" borderId="16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0" fontId="0" fillId="0" borderId="0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6" fontId="0" fillId="0" borderId="0" xfId="0" applyNumberFormat="1" applyFill="1" applyBorder="1" applyAlignment="1" quotePrefix="1">
      <alignment/>
    </xf>
    <xf numFmtId="172" fontId="0" fillId="0" borderId="0" xfId="44" applyNumberFormat="1" applyFont="1" applyFill="1" applyBorder="1" applyAlignment="1" quotePrefix="1">
      <alignment horizontal="center"/>
    </xf>
    <xf numFmtId="172" fontId="0" fillId="0" borderId="15" xfId="44" applyNumberFormat="1" applyFont="1" applyFill="1" applyBorder="1" applyAlignment="1" quotePrefix="1">
      <alignment horizontal="center"/>
    </xf>
    <xf numFmtId="166" fontId="1" fillId="0" borderId="16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4" fontId="1" fillId="0" borderId="0" xfId="59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0" xfId="42" applyFont="1" applyFill="1" applyAlignment="1">
      <alignment/>
    </xf>
    <xf numFmtId="166" fontId="0" fillId="0" borderId="16" xfId="0" applyNumberFormat="1" applyFill="1" applyBorder="1" applyAlignment="1" quotePrefix="1">
      <alignment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37" borderId="22" xfId="0" applyFont="1" applyFill="1" applyBorder="1" applyAlignment="1">
      <alignment horizontal="center" vertical="center" wrapText="1"/>
    </xf>
    <xf numFmtId="0" fontId="56" fillId="37" borderId="23" xfId="0" applyFont="1" applyFill="1" applyBorder="1" applyAlignment="1">
      <alignment horizontal="center" vertical="center" wrapText="1"/>
    </xf>
    <xf numFmtId="0" fontId="56" fillId="37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2" fillId="38" borderId="22" xfId="0" applyFont="1" applyFill="1" applyBorder="1" applyAlignment="1">
      <alignment horizontal="center" vertical="center"/>
    </xf>
    <xf numFmtId="0" fontId="52" fillId="38" borderId="23" xfId="0" applyFont="1" applyFill="1" applyBorder="1" applyAlignment="1">
      <alignment horizontal="center" vertical="center"/>
    </xf>
    <xf numFmtId="0" fontId="52" fillId="38" borderId="24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showGridLines="0" tabSelected="1" zoomScale="85" zoomScaleNormal="85" zoomScalePageLayoutView="0" workbookViewId="0" topLeftCell="A1">
      <selection activeCell="F77" sqref="F77"/>
    </sheetView>
  </sheetViews>
  <sheetFormatPr defaultColWidth="9.140625" defaultRowHeight="12.75"/>
  <cols>
    <col min="1" max="1" width="9.140625" style="160" customWidth="1"/>
    <col min="2" max="2" width="24.57421875" style="0" customWidth="1"/>
    <col min="3" max="3" width="13.00390625" style="0" bestFit="1" customWidth="1"/>
    <col min="4" max="9" width="12.7109375" style="0" customWidth="1"/>
    <col min="10" max="10" width="13.140625" style="160" customWidth="1"/>
    <col min="11" max="12" width="9.140625" style="160" customWidth="1"/>
    <col min="13" max="13" width="5.7109375" style="160" bestFit="1" customWidth="1"/>
    <col min="14" max="15" width="9.140625" style="160" customWidth="1"/>
    <col min="16" max="16" width="9.140625" style="52" customWidth="1"/>
  </cols>
  <sheetData>
    <row r="1" spans="3:9" s="160" customFormat="1" ht="12.75" customHeight="1">
      <c r="C1" s="161"/>
      <c r="D1" s="161"/>
      <c r="E1" s="161"/>
      <c r="F1" s="161"/>
      <c r="G1" s="161"/>
      <c r="H1" s="161"/>
      <c r="I1" s="161"/>
    </row>
    <row r="2" spans="2:9" s="160" customFormat="1" ht="20.25" customHeight="1">
      <c r="B2" s="253"/>
      <c r="C2" s="253"/>
      <c r="D2" s="253"/>
      <c r="E2" s="253"/>
      <c r="F2" s="253"/>
      <c r="G2" s="253"/>
      <c r="H2" s="253"/>
      <c r="I2" s="253"/>
    </row>
    <row r="3" spans="2:9" s="162" customFormat="1" ht="24.75" customHeight="1" thickBot="1">
      <c r="B3" s="254" t="s">
        <v>20</v>
      </c>
      <c r="C3" s="254"/>
      <c r="D3" s="254"/>
      <c r="E3" s="254"/>
      <c r="F3" s="254"/>
      <c r="G3" s="254"/>
      <c r="H3" s="254"/>
      <c r="I3" s="254"/>
    </row>
    <row r="4" spans="1:16" s="25" customFormat="1" ht="27.75" customHeight="1" thickBot="1">
      <c r="A4" s="162"/>
      <c r="B4" s="255" t="s">
        <v>41</v>
      </c>
      <c r="C4" s="256"/>
      <c r="D4" s="256"/>
      <c r="E4" s="256"/>
      <c r="F4" s="256"/>
      <c r="G4" s="256"/>
      <c r="H4" s="256"/>
      <c r="I4" s="257"/>
      <c r="J4" s="162"/>
      <c r="K4" s="162"/>
      <c r="L4" s="162"/>
      <c r="M4" s="162"/>
      <c r="N4" s="162"/>
      <c r="O4" s="162"/>
      <c r="P4" s="123"/>
    </row>
    <row r="5" s="160" customFormat="1" ht="13.5" thickBot="1"/>
    <row r="6" spans="2:9" ht="15.75">
      <c r="B6" s="125" t="s">
        <v>0</v>
      </c>
      <c r="C6" s="126"/>
      <c r="D6" s="258" t="s">
        <v>27</v>
      </c>
      <c r="E6" s="258"/>
      <c r="F6" s="258"/>
      <c r="G6" s="258"/>
      <c r="H6" s="258"/>
      <c r="I6" s="259"/>
    </row>
    <row r="7" spans="1:16" s="1" customFormat="1" ht="15.75">
      <c r="A7" s="167"/>
      <c r="B7" s="127" t="s">
        <v>25</v>
      </c>
      <c r="C7" s="128" t="s">
        <v>2</v>
      </c>
      <c r="D7" s="129">
        <v>0</v>
      </c>
      <c r="E7" s="129">
        <v>1</v>
      </c>
      <c r="F7" s="129">
        <v>2</v>
      </c>
      <c r="G7" s="129">
        <v>3</v>
      </c>
      <c r="H7" s="129">
        <v>4</v>
      </c>
      <c r="I7" s="130">
        <v>5</v>
      </c>
      <c r="J7" s="167"/>
      <c r="K7" s="167"/>
      <c r="L7" s="167"/>
      <c r="M7" s="167"/>
      <c r="N7" s="167"/>
      <c r="O7" s="167"/>
      <c r="P7" s="124"/>
    </row>
    <row r="8" spans="2:9" ht="18" customHeight="1">
      <c r="B8" s="131" t="s">
        <v>3</v>
      </c>
      <c r="C8" s="132">
        <f aca="true" t="shared" si="0" ref="C8:H10">C28</f>
        <v>0.25</v>
      </c>
      <c r="D8" s="133">
        <f t="shared" si="0"/>
        <v>-3000</v>
      </c>
      <c r="E8" s="133">
        <f t="shared" si="0"/>
        <v>-1500</v>
      </c>
      <c r="F8" s="133">
        <f t="shared" si="0"/>
        <v>1000</v>
      </c>
      <c r="G8" s="133">
        <f t="shared" si="0"/>
        <v>3000</v>
      </c>
      <c r="H8" s="133">
        <f t="shared" si="0"/>
        <v>5000</v>
      </c>
      <c r="I8" s="134">
        <f>I28+J28</f>
        <v>117000</v>
      </c>
    </row>
    <row r="9" spans="2:9" ht="18" customHeight="1">
      <c r="B9" s="131" t="s">
        <v>4</v>
      </c>
      <c r="C9" s="132">
        <f>C29</f>
        <v>0.5</v>
      </c>
      <c r="D9" s="133">
        <f t="shared" si="0"/>
        <v>-3000</v>
      </c>
      <c r="E9" s="133">
        <f t="shared" si="0"/>
        <v>-1500</v>
      </c>
      <c r="F9" s="133">
        <f t="shared" si="0"/>
        <v>500</v>
      </c>
      <c r="G9" s="133">
        <f t="shared" si="0"/>
        <v>500</v>
      </c>
      <c r="H9" s="133">
        <f t="shared" si="0"/>
        <v>500</v>
      </c>
      <c r="I9" s="134">
        <f>I29+J29</f>
        <v>4500</v>
      </c>
    </row>
    <row r="10" spans="2:9" ht="18" customHeight="1">
      <c r="B10" s="131" t="s">
        <v>5</v>
      </c>
      <c r="C10" s="132">
        <f>C30</f>
        <v>0.25</v>
      </c>
      <c r="D10" s="133">
        <f t="shared" si="0"/>
        <v>-3000</v>
      </c>
      <c r="E10" s="133">
        <f t="shared" si="0"/>
        <v>-1500</v>
      </c>
      <c r="F10" s="133">
        <f t="shared" si="0"/>
        <v>0</v>
      </c>
      <c r="G10" s="133">
        <f t="shared" si="0"/>
        <v>0</v>
      </c>
      <c r="H10" s="133">
        <f t="shared" si="0"/>
        <v>0</v>
      </c>
      <c r="I10" s="134">
        <f>I30+J30</f>
        <v>0</v>
      </c>
    </row>
    <row r="11" spans="2:9" ht="18" customHeight="1">
      <c r="B11" s="131"/>
      <c r="C11" s="135"/>
      <c r="D11" s="119"/>
      <c r="E11" s="136"/>
      <c r="F11" s="136"/>
      <c r="G11" s="136"/>
      <c r="H11" s="136"/>
      <c r="I11" s="137"/>
    </row>
    <row r="12" spans="1:16" s="1" customFormat="1" ht="18" customHeight="1" thickBot="1">
      <c r="A12" s="167"/>
      <c r="B12" s="138" t="s">
        <v>6</v>
      </c>
      <c r="C12" s="139"/>
      <c r="D12" s="140">
        <f aca="true" t="shared" si="1" ref="D12:I12">$C8*D8+$C9*D9+$C10*D10</f>
        <v>-3000</v>
      </c>
      <c r="E12" s="140">
        <f t="shared" si="1"/>
        <v>-1500</v>
      </c>
      <c r="F12" s="140">
        <f t="shared" si="1"/>
        <v>500</v>
      </c>
      <c r="G12" s="140">
        <f t="shared" si="1"/>
        <v>1000</v>
      </c>
      <c r="H12" s="140">
        <f t="shared" si="1"/>
        <v>1500</v>
      </c>
      <c r="I12" s="141">
        <f t="shared" si="1"/>
        <v>31500</v>
      </c>
      <c r="J12" s="167"/>
      <c r="K12" s="160"/>
      <c r="L12" s="167"/>
      <c r="M12" s="167"/>
      <c r="N12" s="167"/>
      <c r="O12" s="167"/>
      <c r="P12" s="124"/>
    </row>
    <row r="13" spans="2:9" s="160" customFormat="1" ht="18" customHeight="1" thickBot="1">
      <c r="B13" s="163"/>
      <c r="C13" s="163"/>
      <c r="D13" s="163"/>
      <c r="E13" s="163"/>
      <c r="F13" s="163"/>
      <c r="G13" s="163"/>
      <c r="H13" s="163"/>
      <c r="I13" s="163"/>
    </row>
    <row r="14" spans="1:16" s="1" customFormat="1" ht="18" customHeight="1">
      <c r="A14" s="167"/>
      <c r="B14" s="125" t="s">
        <v>7</v>
      </c>
      <c r="C14" s="121"/>
      <c r="D14" s="121"/>
      <c r="E14" s="121"/>
      <c r="F14" s="121"/>
      <c r="G14" s="121"/>
      <c r="H14" s="121"/>
      <c r="I14" s="122"/>
      <c r="J14" s="167"/>
      <c r="K14" s="160"/>
      <c r="L14" s="167"/>
      <c r="M14" s="167"/>
      <c r="N14" s="167"/>
      <c r="O14" s="167"/>
      <c r="P14" s="124"/>
    </row>
    <row r="15" spans="2:9" ht="18" customHeight="1">
      <c r="B15" s="131" t="s">
        <v>8</v>
      </c>
      <c r="C15" s="142"/>
      <c r="D15" s="143"/>
      <c r="E15" s="144">
        <v>0.04</v>
      </c>
      <c r="F15" s="145">
        <f aca="true" t="shared" si="2" ref="F15:I16">(1+$E15)^F$39-1</f>
        <v>0.08160000000000012</v>
      </c>
      <c r="G15" s="145">
        <f t="shared" si="2"/>
        <v>0.12486400000000009</v>
      </c>
      <c r="H15" s="145">
        <f t="shared" si="2"/>
        <v>0.1698585600000002</v>
      </c>
      <c r="I15" s="146">
        <f t="shared" si="2"/>
        <v>0.21665290240000035</v>
      </c>
    </row>
    <row r="16" spans="2:9" ht="18" customHeight="1">
      <c r="B16" s="131" t="s">
        <v>9</v>
      </c>
      <c r="C16" s="142"/>
      <c r="D16" s="143"/>
      <c r="E16" s="147">
        <v>0.105</v>
      </c>
      <c r="F16" s="145">
        <f t="shared" si="2"/>
        <v>0.22102500000000003</v>
      </c>
      <c r="G16" s="145">
        <f t="shared" si="2"/>
        <v>0.34923262499999996</v>
      </c>
      <c r="H16" s="145">
        <f t="shared" si="2"/>
        <v>0.49090205062500014</v>
      </c>
      <c r="I16" s="146">
        <f t="shared" si="2"/>
        <v>0.6474467659406251</v>
      </c>
    </row>
    <row r="17" spans="2:9" ht="18" customHeight="1">
      <c r="B17" s="131" t="s">
        <v>10</v>
      </c>
      <c r="C17" s="148"/>
      <c r="D17" s="145"/>
      <c r="E17" s="145">
        <f>E16-E15</f>
        <v>0.065</v>
      </c>
      <c r="F17" s="145">
        <f>F16-F15</f>
        <v>0.1394249999999999</v>
      </c>
      <c r="G17" s="145">
        <f>G16-G15</f>
        <v>0.22436862499999988</v>
      </c>
      <c r="H17" s="145">
        <f>H16-H15</f>
        <v>0.3210434906249999</v>
      </c>
      <c r="I17" s="146">
        <f>I16-I15</f>
        <v>0.43079386354062477</v>
      </c>
    </row>
    <row r="18" spans="2:9" ht="18" customHeight="1">
      <c r="B18" s="131" t="s">
        <v>23</v>
      </c>
      <c r="C18" s="149"/>
      <c r="D18" s="150"/>
      <c r="E18" s="151">
        <v>1.32</v>
      </c>
      <c r="F18" s="151">
        <f>E18</f>
        <v>1.32</v>
      </c>
      <c r="G18" s="151">
        <f>F18</f>
        <v>1.32</v>
      </c>
      <c r="H18" s="151">
        <f>G18</f>
        <v>1.32</v>
      </c>
      <c r="I18" s="152">
        <f>H18</f>
        <v>1.32</v>
      </c>
    </row>
    <row r="19" spans="2:13" ht="18" customHeight="1" thickBot="1">
      <c r="B19" s="138" t="s">
        <v>24</v>
      </c>
      <c r="C19" s="153"/>
      <c r="D19" s="154"/>
      <c r="E19" s="154">
        <f>E18*E17+E15</f>
        <v>0.1258</v>
      </c>
      <c r="F19" s="154">
        <f>F18*F17+F15</f>
        <v>0.265641</v>
      </c>
      <c r="G19" s="154">
        <f>G18*G17+G15</f>
        <v>0.42103058499999996</v>
      </c>
      <c r="H19" s="154">
        <f>H18*H17+H15</f>
        <v>0.5936359676250001</v>
      </c>
      <c r="I19" s="155">
        <f>I18*I17+I15</f>
        <v>0.7853008022736251</v>
      </c>
      <c r="K19" s="168"/>
      <c r="M19" s="169"/>
    </row>
    <row r="20" spans="2:10" s="160" customFormat="1" ht="18" customHeight="1" thickBot="1">
      <c r="B20" s="164"/>
      <c r="C20" s="164"/>
      <c r="D20" s="163"/>
      <c r="E20" s="163"/>
      <c r="F20" s="165"/>
      <c r="G20" s="165"/>
      <c r="H20" s="165"/>
      <c r="I20" s="165"/>
      <c r="J20" s="166"/>
    </row>
    <row r="21" spans="2:9" ht="18" customHeight="1">
      <c r="B21" s="125" t="s">
        <v>14</v>
      </c>
      <c r="C21" s="126"/>
      <c r="D21" s="126"/>
      <c r="E21" s="126"/>
      <c r="F21" s="126"/>
      <c r="G21" s="126"/>
      <c r="H21" s="126"/>
      <c r="I21" s="156"/>
    </row>
    <row r="22" spans="2:9" ht="18" customHeight="1">
      <c r="B22" s="127" t="s">
        <v>28</v>
      </c>
      <c r="C22" s="136"/>
      <c r="D22" s="157">
        <f>D12/(1+D19)^D7</f>
        <v>-3000</v>
      </c>
      <c r="E22" s="157">
        <f>E12/(1+E19)</f>
        <v>-1332.3858589447505</v>
      </c>
      <c r="F22" s="157">
        <f>F12/(1+F19)</f>
        <v>395.0567340975837</v>
      </c>
      <c r="G22" s="157">
        <f>G12/(1+G19)</f>
        <v>703.7146213147834</v>
      </c>
      <c r="H22" s="157">
        <f>H12/(1+H19)</f>
        <v>941.2438163249127</v>
      </c>
      <c r="I22" s="158">
        <f>I12/(1+I19)</f>
        <v>17644.085500820904</v>
      </c>
    </row>
    <row r="23" spans="2:9" ht="18" customHeight="1" thickBot="1">
      <c r="B23" s="138" t="s">
        <v>29</v>
      </c>
      <c r="C23" s="140">
        <f>SUM(D22:I22)</f>
        <v>15351.714813613433</v>
      </c>
      <c r="D23" s="120"/>
      <c r="E23" s="120"/>
      <c r="F23" s="120"/>
      <c r="G23" s="120"/>
      <c r="H23" s="120"/>
      <c r="I23" s="159"/>
    </row>
    <row r="24" spans="4:10" s="160" customFormat="1" ht="12.75">
      <c r="D24" s="170"/>
      <c r="E24" s="170"/>
      <c r="F24" s="170"/>
      <c r="G24" s="170"/>
      <c r="H24" s="170"/>
      <c r="I24" s="170"/>
      <c r="J24" s="170"/>
    </row>
    <row r="25" spans="2:10" s="160" customFormat="1" ht="12.75">
      <c r="B25" s="181"/>
      <c r="C25" s="181"/>
      <c r="D25" s="170"/>
      <c r="E25" s="170"/>
      <c r="F25" s="170"/>
      <c r="G25" s="170"/>
      <c r="H25" s="170"/>
      <c r="I25" s="170"/>
      <c r="J25" s="170"/>
    </row>
    <row r="26" spans="2:10" s="160" customFormat="1" ht="21" customHeight="1" hidden="1">
      <c r="B26" s="182" t="s">
        <v>35</v>
      </c>
      <c r="C26" s="183"/>
      <c r="D26" s="171"/>
      <c r="E26" s="260" t="s">
        <v>27</v>
      </c>
      <c r="F26" s="260"/>
      <c r="G26" s="260"/>
      <c r="H26" s="260"/>
      <c r="I26" s="260"/>
      <c r="J26" s="171"/>
    </row>
    <row r="27" spans="2:16" s="160" customFormat="1" ht="25.5" hidden="1">
      <c r="B27" s="184" t="s">
        <v>26</v>
      </c>
      <c r="C27" s="185" t="s">
        <v>2</v>
      </c>
      <c r="D27" s="184">
        <v>0</v>
      </c>
      <c r="E27" s="184">
        <v>1</v>
      </c>
      <c r="F27" s="184">
        <v>2</v>
      </c>
      <c r="G27" s="184">
        <v>3</v>
      </c>
      <c r="H27" s="184">
        <v>4</v>
      </c>
      <c r="I27" s="184">
        <v>5</v>
      </c>
      <c r="J27" s="172" t="s">
        <v>34</v>
      </c>
      <c r="L27" s="173"/>
      <c r="P27" s="186"/>
    </row>
    <row r="28" spans="2:12" s="160" customFormat="1" ht="21.75" customHeight="1" hidden="1">
      <c r="B28" s="187" t="s">
        <v>36</v>
      </c>
      <c r="C28" s="188">
        <v>0.25</v>
      </c>
      <c r="D28" s="174">
        <v>-3000</v>
      </c>
      <c r="E28" s="174">
        <v>-1500</v>
      </c>
      <c r="F28" s="174">
        <v>1000</v>
      </c>
      <c r="G28" s="174">
        <v>3000</v>
      </c>
      <c r="H28" s="174">
        <v>5000</v>
      </c>
      <c r="I28" s="174">
        <v>9000</v>
      </c>
      <c r="J28" s="174">
        <f>I28*L28</f>
        <v>108000</v>
      </c>
      <c r="L28" s="175">
        <v>12</v>
      </c>
    </row>
    <row r="29" spans="2:12" s="160" customFormat="1" ht="21.75" customHeight="1" hidden="1">
      <c r="B29" s="187" t="s">
        <v>37</v>
      </c>
      <c r="C29" s="188">
        <v>0.5</v>
      </c>
      <c r="D29" s="174">
        <v>-3000</v>
      </c>
      <c r="E29" s="174">
        <v>-1500</v>
      </c>
      <c r="F29" s="174">
        <v>500</v>
      </c>
      <c r="G29" s="174">
        <v>500</v>
      </c>
      <c r="H29" s="174">
        <v>500</v>
      </c>
      <c r="I29" s="174">
        <v>500</v>
      </c>
      <c r="J29" s="174">
        <f>I29*L29</f>
        <v>4000</v>
      </c>
      <c r="L29" s="175">
        <v>8</v>
      </c>
    </row>
    <row r="30" spans="2:12" s="160" customFormat="1" ht="21.75" customHeight="1" hidden="1">
      <c r="B30" s="189" t="s">
        <v>38</v>
      </c>
      <c r="C30" s="190">
        <v>0.25</v>
      </c>
      <c r="D30" s="176">
        <v>-3000</v>
      </c>
      <c r="E30" s="176">
        <v>-1500</v>
      </c>
      <c r="F30" s="176">
        <v>0</v>
      </c>
      <c r="G30" s="176">
        <v>0</v>
      </c>
      <c r="H30" s="176">
        <v>0</v>
      </c>
      <c r="I30" s="176">
        <v>0</v>
      </c>
      <c r="J30" s="176">
        <f>I30*L30</f>
        <v>0</v>
      </c>
      <c r="L30" s="175">
        <v>10</v>
      </c>
    </row>
    <row r="31" spans="2:10" s="160" customFormat="1" ht="12.75" hidden="1">
      <c r="B31" s="181"/>
      <c r="C31" s="181"/>
      <c r="D31" s="181"/>
      <c r="E31" s="177"/>
      <c r="F31" s="177"/>
      <c r="G31" s="177"/>
      <c r="H31" s="177"/>
      <c r="I31" s="177"/>
      <c r="J31" s="177"/>
    </row>
    <row r="32" spans="2:10" s="160" customFormat="1" ht="13.5" hidden="1" thickBot="1">
      <c r="B32" s="182" t="s">
        <v>6</v>
      </c>
      <c r="C32" s="182"/>
      <c r="D32" s="178">
        <f aca="true" t="shared" si="3" ref="D32:J32">$C28*D28+$C29*D29+$C30*D30</f>
        <v>-3000</v>
      </c>
      <c r="E32" s="191">
        <f t="shared" si="3"/>
        <v>-1500</v>
      </c>
      <c r="F32" s="178">
        <f t="shared" si="3"/>
        <v>500</v>
      </c>
      <c r="G32" s="178">
        <f t="shared" si="3"/>
        <v>1000</v>
      </c>
      <c r="H32" s="178">
        <f t="shared" si="3"/>
        <v>1500</v>
      </c>
      <c r="I32" s="178">
        <f t="shared" si="3"/>
        <v>2500</v>
      </c>
      <c r="J32" s="178">
        <f t="shared" si="3"/>
        <v>29000</v>
      </c>
    </row>
    <row r="33" spans="2:10" s="160" customFormat="1" ht="13.5" hidden="1" thickTop="1">
      <c r="B33" s="192"/>
      <c r="C33" s="192"/>
      <c r="D33" s="193"/>
      <c r="E33" s="178"/>
      <c r="F33" s="193"/>
      <c r="G33" s="193"/>
      <c r="H33" s="193"/>
      <c r="I33" s="193"/>
      <c r="J33" s="179"/>
    </row>
    <row r="34" spans="2:9" s="160" customFormat="1" ht="20.25" customHeight="1" hidden="1" thickBot="1">
      <c r="B34" s="261" t="s">
        <v>40</v>
      </c>
      <c r="C34" s="261"/>
      <c r="D34" s="261"/>
      <c r="E34" s="261"/>
      <c r="F34" s="261"/>
      <c r="G34" s="261"/>
      <c r="H34" s="261"/>
      <c r="I34" s="261"/>
    </row>
    <row r="35" spans="2:9" s="160" customFormat="1" ht="24.75" customHeight="1" hidden="1" thickBot="1">
      <c r="B35" s="245" t="s">
        <v>31</v>
      </c>
      <c r="C35" s="246"/>
      <c r="D35" s="246"/>
      <c r="E35" s="246"/>
      <c r="F35" s="246"/>
      <c r="G35" s="246"/>
      <c r="H35" s="246"/>
      <c r="I35" s="247"/>
    </row>
    <row r="36" spans="2:9" s="160" customFormat="1" ht="24.75" customHeight="1" hidden="1" thickBot="1">
      <c r="B36" s="248" t="s">
        <v>32</v>
      </c>
      <c r="C36" s="249"/>
      <c r="D36" s="249"/>
      <c r="E36" s="249"/>
      <c r="F36" s="249"/>
      <c r="G36" s="249"/>
      <c r="H36" s="249"/>
      <c r="I36" s="250"/>
    </row>
    <row r="37" s="160" customFormat="1" ht="13.5" hidden="1" thickBot="1"/>
    <row r="38" spans="2:9" s="160" customFormat="1" ht="12.75" hidden="1">
      <c r="B38" s="194" t="s">
        <v>0</v>
      </c>
      <c r="C38" s="195"/>
      <c r="D38" s="251" t="s">
        <v>27</v>
      </c>
      <c r="E38" s="251"/>
      <c r="F38" s="251"/>
      <c r="G38" s="251"/>
      <c r="H38" s="251"/>
      <c r="I38" s="252"/>
    </row>
    <row r="39" spans="2:9" s="160" customFormat="1" ht="12.75" hidden="1">
      <c r="B39" s="198" t="s">
        <v>1</v>
      </c>
      <c r="C39" s="182" t="s">
        <v>2</v>
      </c>
      <c r="D39" s="199">
        <v>0</v>
      </c>
      <c r="E39" s="199">
        <v>1</v>
      </c>
      <c r="F39" s="199">
        <v>2</v>
      </c>
      <c r="G39" s="199">
        <v>3</v>
      </c>
      <c r="H39" s="199">
        <v>4</v>
      </c>
      <c r="I39" s="200">
        <v>5</v>
      </c>
    </row>
    <row r="40" spans="2:9" s="160" customFormat="1" ht="12.75" hidden="1">
      <c r="B40" s="201" t="s">
        <v>3</v>
      </c>
      <c r="C40" s="202">
        <f aca="true" t="shared" si="4" ref="C40:H42">C28</f>
        <v>0.25</v>
      </c>
      <c r="D40" s="203">
        <f t="shared" si="4"/>
        <v>-3000</v>
      </c>
      <c r="E40" s="203">
        <f t="shared" si="4"/>
        <v>-1500</v>
      </c>
      <c r="F40" s="203">
        <f t="shared" si="4"/>
        <v>1000</v>
      </c>
      <c r="G40" s="203">
        <f t="shared" si="4"/>
        <v>3000</v>
      </c>
      <c r="H40" s="203">
        <f t="shared" si="4"/>
        <v>5000</v>
      </c>
      <c r="I40" s="204">
        <f>I28+J28</f>
        <v>117000</v>
      </c>
    </row>
    <row r="41" spans="2:9" s="160" customFormat="1" ht="12.75" hidden="1">
      <c r="B41" s="201" t="s">
        <v>4</v>
      </c>
      <c r="C41" s="202">
        <f t="shared" si="4"/>
        <v>0.5</v>
      </c>
      <c r="D41" s="203">
        <f t="shared" si="4"/>
        <v>-3000</v>
      </c>
      <c r="E41" s="203">
        <f t="shared" si="4"/>
        <v>-1500</v>
      </c>
      <c r="F41" s="203">
        <f t="shared" si="4"/>
        <v>500</v>
      </c>
      <c r="G41" s="203">
        <f t="shared" si="4"/>
        <v>500</v>
      </c>
      <c r="H41" s="203">
        <f t="shared" si="4"/>
        <v>500</v>
      </c>
      <c r="I41" s="204">
        <f>I29+J29</f>
        <v>4500</v>
      </c>
    </row>
    <row r="42" spans="2:9" s="160" customFormat="1" ht="12.75" hidden="1">
      <c r="B42" s="201" t="s">
        <v>5</v>
      </c>
      <c r="C42" s="202">
        <f t="shared" si="4"/>
        <v>0.25</v>
      </c>
      <c r="D42" s="203">
        <f t="shared" si="4"/>
        <v>-3000</v>
      </c>
      <c r="E42" s="203">
        <f t="shared" si="4"/>
        <v>-1500</v>
      </c>
      <c r="F42" s="203">
        <f t="shared" si="4"/>
        <v>0</v>
      </c>
      <c r="G42" s="203">
        <f t="shared" si="4"/>
        <v>0</v>
      </c>
      <c r="H42" s="203">
        <f t="shared" si="4"/>
        <v>0</v>
      </c>
      <c r="I42" s="204">
        <f>I30+J30</f>
        <v>0</v>
      </c>
    </row>
    <row r="43" spans="2:9" s="160" customFormat="1" ht="12.75" hidden="1">
      <c r="B43" s="201"/>
      <c r="C43" s="205"/>
      <c r="D43" s="206"/>
      <c r="E43" s="207"/>
      <c r="F43" s="207"/>
      <c r="G43" s="207"/>
      <c r="H43" s="207"/>
      <c r="I43" s="208"/>
    </row>
    <row r="44" spans="2:9" s="160" customFormat="1" ht="12.75" hidden="1">
      <c r="B44" s="198" t="s">
        <v>6</v>
      </c>
      <c r="C44" s="182"/>
      <c r="D44" s="178">
        <f aca="true" t="shared" si="5" ref="D44:I44">$C40*D40+$C41*D41+$C42*D42</f>
        <v>-3000</v>
      </c>
      <c r="E44" s="178">
        <f t="shared" si="5"/>
        <v>-1500</v>
      </c>
      <c r="F44" s="178">
        <f t="shared" si="5"/>
        <v>500</v>
      </c>
      <c r="G44" s="178">
        <f t="shared" si="5"/>
        <v>1000</v>
      </c>
      <c r="H44" s="178">
        <f t="shared" si="5"/>
        <v>1500</v>
      </c>
      <c r="I44" s="209">
        <f t="shared" si="5"/>
        <v>31500</v>
      </c>
    </row>
    <row r="45" spans="2:9" s="160" customFormat="1" ht="12.75" hidden="1">
      <c r="B45" s="201"/>
      <c r="C45" s="181"/>
      <c r="D45" s="178"/>
      <c r="E45" s="178"/>
      <c r="F45" s="178"/>
      <c r="G45" s="178"/>
      <c r="H45" s="178"/>
      <c r="I45" s="209"/>
    </row>
    <row r="46" spans="2:9" s="160" customFormat="1" ht="13.5" hidden="1" thickBot="1">
      <c r="B46" s="210" t="s">
        <v>30</v>
      </c>
      <c r="C46" s="211"/>
      <c r="D46" s="212">
        <f aca="true" t="shared" si="6" ref="D46:I46">((D40-D44)^2*$C40+(D41-D44)^2*$C41+(D42-D44)^2*$C42)^0.5</f>
        <v>0</v>
      </c>
      <c r="E46" s="212">
        <f t="shared" si="6"/>
        <v>0</v>
      </c>
      <c r="F46" s="212">
        <f t="shared" si="6"/>
        <v>353.5533905932738</v>
      </c>
      <c r="G46" s="212">
        <f t="shared" si="6"/>
        <v>1172.6039399558574</v>
      </c>
      <c r="H46" s="212">
        <f t="shared" si="6"/>
        <v>2031.00960115899</v>
      </c>
      <c r="I46" s="213">
        <f t="shared" si="6"/>
        <v>49397.62140022533</v>
      </c>
    </row>
    <row r="47" spans="4:9" s="160" customFormat="1" ht="13.5" hidden="1" thickBot="1">
      <c r="D47" s="162"/>
      <c r="E47" s="162"/>
      <c r="F47" s="162"/>
      <c r="G47" s="162"/>
      <c r="H47" s="162"/>
      <c r="I47" s="162"/>
    </row>
    <row r="48" spans="2:9" s="160" customFormat="1" ht="12.75" hidden="1">
      <c r="B48" s="194" t="s">
        <v>7</v>
      </c>
      <c r="C48" s="214"/>
      <c r="D48" s="196"/>
      <c r="E48" s="196"/>
      <c r="F48" s="196"/>
      <c r="G48" s="196"/>
      <c r="H48" s="196"/>
      <c r="I48" s="197"/>
    </row>
    <row r="49" spans="2:9" s="160" customFormat="1" ht="12.75" hidden="1">
      <c r="B49" s="201" t="s">
        <v>8</v>
      </c>
      <c r="C49" s="181"/>
      <c r="D49" s="215"/>
      <c r="E49" s="216">
        <v>0.04</v>
      </c>
      <c r="F49" s="216">
        <f aca="true" t="shared" si="7" ref="F49:I50">(1+$E49)^F$39-1</f>
        <v>0.08160000000000012</v>
      </c>
      <c r="G49" s="216">
        <f t="shared" si="7"/>
        <v>0.12486400000000009</v>
      </c>
      <c r="H49" s="216">
        <f t="shared" si="7"/>
        <v>0.1698585600000002</v>
      </c>
      <c r="I49" s="217">
        <f t="shared" si="7"/>
        <v>0.21665290240000035</v>
      </c>
    </row>
    <row r="50" spans="2:9" s="160" customFormat="1" ht="12.75" hidden="1">
      <c r="B50" s="201" t="s">
        <v>9</v>
      </c>
      <c r="C50" s="181"/>
      <c r="D50" s="215"/>
      <c r="E50" s="215">
        <v>0.105</v>
      </c>
      <c r="F50" s="216">
        <f t="shared" si="7"/>
        <v>0.22102500000000003</v>
      </c>
      <c r="G50" s="216">
        <f t="shared" si="7"/>
        <v>0.34923262499999996</v>
      </c>
      <c r="H50" s="216">
        <f t="shared" si="7"/>
        <v>0.49090205062500014</v>
      </c>
      <c r="I50" s="217">
        <f t="shared" si="7"/>
        <v>0.6474467659406251</v>
      </c>
    </row>
    <row r="51" spans="2:9" s="160" customFormat="1" ht="12.75" hidden="1">
      <c r="B51" s="201" t="s">
        <v>10</v>
      </c>
      <c r="C51" s="181"/>
      <c r="D51" s="216"/>
      <c r="E51" s="216">
        <v>0.065</v>
      </c>
      <c r="F51" s="216">
        <f>F17</f>
        <v>0.1394249999999999</v>
      </c>
      <c r="G51" s="216">
        <f>G17</f>
        <v>0.22436862499999988</v>
      </c>
      <c r="H51" s="216">
        <f>H17</f>
        <v>0.3210434906249999</v>
      </c>
      <c r="I51" s="217">
        <f>I17</f>
        <v>0.43079386354062477</v>
      </c>
    </row>
    <row r="52" spans="2:9" s="160" customFormat="1" ht="12.75" hidden="1">
      <c r="B52" s="201" t="s">
        <v>11</v>
      </c>
      <c r="C52" s="181"/>
      <c r="D52" s="215"/>
      <c r="E52" s="215"/>
      <c r="F52" s="216"/>
      <c r="G52" s="216"/>
      <c r="H52" s="216"/>
      <c r="I52" s="217"/>
    </row>
    <row r="53" spans="2:9" s="160" customFormat="1" ht="12.75" hidden="1">
      <c r="B53" s="201" t="s">
        <v>12</v>
      </c>
      <c r="C53" s="181"/>
      <c r="D53" s="216"/>
      <c r="E53" s="216">
        <v>0.145</v>
      </c>
      <c r="F53" s="216">
        <v>0.20506096654409878</v>
      </c>
      <c r="G53" s="216">
        <v>0.2511473670974872</v>
      </c>
      <c r="H53" s="216">
        <v>0.29</v>
      </c>
      <c r="I53" s="217">
        <v>0.3242298567374695</v>
      </c>
    </row>
    <row r="54" spans="2:9" s="160" customFormat="1" ht="13.5" hidden="1" thickBot="1">
      <c r="B54" s="218" t="s">
        <v>13</v>
      </c>
      <c r="C54" s="219"/>
      <c r="D54" s="220"/>
      <c r="E54" s="220">
        <v>0.195</v>
      </c>
      <c r="F54" s="220">
        <f>E54</f>
        <v>0.195</v>
      </c>
      <c r="G54" s="220">
        <f>F54</f>
        <v>0.195</v>
      </c>
      <c r="H54" s="220">
        <f>G54</f>
        <v>0.195</v>
      </c>
      <c r="I54" s="221">
        <f>H54</f>
        <v>0.195</v>
      </c>
    </row>
    <row r="55" spans="2:9" s="160" customFormat="1" ht="13.5" hidden="1" thickBot="1">
      <c r="B55" s="182"/>
      <c r="C55" s="222"/>
      <c r="D55" s="223"/>
      <c r="E55" s="224"/>
      <c r="F55" s="224"/>
      <c r="G55" s="224"/>
      <c r="H55" s="224"/>
      <c r="I55" s="223"/>
    </row>
    <row r="56" spans="2:9" s="160" customFormat="1" ht="12.75" hidden="1">
      <c r="B56" s="194" t="s">
        <v>14</v>
      </c>
      <c r="C56" s="225"/>
      <c r="D56" s="226"/>
      <c r="E56" s="226"/>
      <c r="F56" s="226"/>
      <c r="G56" s="226"/>
      <c r="H56" s="226"/>
      <c r="I56" s="227"/>
    </row>
    <row r="57" spans="2:12" s="160" customFormat="1" ht="12.75" hidden="1">
      <c r="B57" s="198" t="s">
        <v>28</v>
      </c>
      <c r="C57" s="228"/>
      <c r="D57" s="229">
        <f>D44</f>
        <v>-3000</v>
      </c>
      <c r="E57" s="229">
        <f>(E44-(E54*E46*E51)/E53)/(1+E49)</f>
        <v>-1442.3076923076922</v>
      </c>
      <c r="F57" s="229">
        <f>(F44-(F54*F46*F51)/F53)/(1+F49)</f>
        <v>418.93893625025504</v>
      </c>
      <c r="G57" s="229">
        <f>(G44-(G54*G46*G51)/G53)/(1+G49)</f>
        <v>707.3948553210561</v>
      </c>
      <c r="H57" s="229">
        <f>(H44-(H54*H46*H51)/H53)/(1+H49)</f>
        <v>907.4239612216987</v>
      </c>
      <c r="I57" s="230">
        <f>(I44-(I54*I46*I51)/I53)/(1+I49)</f>
        <v>15371.316298917427</v>
      </c>
      <c r="L57" s="170"/>
    </row>
    <row r="58" spans="2:9" s="160" customFormat="1" ht="13.5" hidden="1" thickBot="1">
      <c r="B58" s="210" t="s">
        <v>29</v>
      </c>
      <c r="C58" s="231">
        <f>SUM(D57:I57)</f>
        <v>12962.766359402745</v>
      </c>
      <c r="D58" s="220"/>
      <c r="E58" s="220"/>
      <c r="F58" s="220"/>
      <c r="G58" s="220"/>
      <c r="H58" s="220"/>
      <c r="I58" s="221"/>
    </row>
    <row r="59" spans="2:9" s="160" customFormat="1" ht="13.5" hidden="1" thickBot="1">
      <c r="B59" s="198"/>
      <c r="C59" s="232"/>
      <c r="D59" s="178"/>
      <c r="E59" s="178"/>
      <c r="F59" s="178"/>
      <c r="G59" s="178"/>
      <c r="H59" s="233"/>
      <c r="I59" s="178"/>
    </row>
    <row r="60" spans="2:9" s="160" customFormat="1" ht="12.75" hidden="1">
      <c r="B60" s="194" t="s">
        <v>21</v>
      </c>
      <c r="C60" s="195"/>
      <c r="D60" s="226"/>
      <c r="E60" s="226"/>
      <c r="F60" s="226"/>
      <c r="G60" s="226"/>
      <c r="H60" s="226"/>
      <c r="I60" s="227"/>
    </row>
    <row r="61" spans="2:9" s="160" customFormat="1" ht="12.75" hidden="1">
      <c r="B61" s="201" t="s">
        <v>15</v>
      </c>
      <c r="C61" s="181"/>
      <c r="D61" s="234"/>
      <c r="E61" s="235">
        <f>IF(E57=0,"NA",E44/E57-1)</f>
        <v>0.040000000000000036</v>
      </c>
      <c r="F61" s="235">
        <f>IF(F57=0,"NA",F44/F57-1)</f>
        <v>0.19349135813273466</v>
      </c>
      <c r="G61" s="235">
        <f>IF(G57=0,"NA",G44/G57-1)</f>
        <v>0.4136376487303446</v>
      </c>
      <c r="H61" s="235">
        <f>IF(H57=0,"NA",H44/H57-1)</f>
        <v>0.6530310682787064</v>
      </c>
      <c r="I61" s="236">
        <f>IF(I57=0,"NA",I44/I57-1)</f>
        <v>1.0492714734013044</v>
      </c>
    </row>
    <row r="62" spans="2:9" s="160" customFormat="1" ht="12.75" hidden="1">
      <c r="B62" s="201" t="s">
        <v>16</v>
      </c>
      <c r="C62" s="181"/>
      <c r="D62" s="216">
        <f aca="true" t="shared" si="8" ref="D62:I62">IF(D57=0,"NA",ABS(D46/D57))</f>
        <v>0</v>
      </c>
      <c r="E62" s="216">
        <f t="shared" si="8"/>
        <v>0</v>
      </c>
      <c r="F62" s="216">
        <f t="shared" si="8"/>
        <v>0.843925832623199</v>
      </c>
      <c r="G62" s="216">
        <f t="shared" si="8"/>
        <v>1.6576370765711363</v>
      </c>
      <c r="H62" s="216">
        <f t="shared" si="8"/>
        <v>2.2382146471254365</v>
      </c>
      <c r="I62" s="217">
        <f t="shared" si="8"/>
        <v>3.2136233774399865</v>
      </c>
    </row>
    <row r="63" spans="2:9" s="160" customFormat="1" ht="12.75" hidden="1">
      <c r="B63" s="201" t="s">
        <v>17</v>
      </c>
      <c r="C63" s="181"/>
      <c r="D63" s="216">
        <f aca="true" t="shared" si="9" ref="D63:I63">IF(D57=0,"NA",D54*D46*D53/D57)</f>
        <v>0</v>
      </c>
      <c r="E63" s="216">
        <f t="shared" si="9"/>
        <v>0</v>
      </c>
      <c r="F63" s="216">
        <f t="shared" si="9"/>
        <v>0.03374596815120307</v>
      </c>
      <c r="G63" s="216">
        <f t="shared" si="9"/>
        <v>0.08118068153988327</v>
      </c>
      <c r="H63" s="216">
        <f t="shared" si="9"/>
        <v>0.12657103829494343</v>
      </c>
      <c r="I63" s="217">
        <f t="shared" si="9"/>
        <v>0.2031807662187322</v>
      </c>
    </row>
    <row r="64" spans="2:12" s="160" customFormat="1" ht="13.5" hidden="1" thickBot="1">
      <c r="B64" s="237" t="s">
        <v>18</v>
      </c>
      <c r="C64" s="219"/>
      <c r="D64" s="238">
        <v>0</v>
      </c>
      <c r="E64" s="238">
        <v>0</v>
      </c>
      <c r="F64" s="238">
        <f>IF(F57=0,0,F63/F53^2)</f>
        <v>0.8025200511582182</v>
      </c>
      <c r="G64" s="238">
        <f>IF(G57=0,0,G63/G53^2)</f>
        <v>1.2870500442312054</v>
      </c>
      <c r="H64" s="238">
        <f>IF(H57=0,0,H63/H53^2)</f>
        <v>1.5050064006533108</v>
      </c>
      <c r="I64" s="239">
        <f>IF(I57=0,0,I63/I53^2)</f>
        <v>1.9327540187275356</v>
      </c>
      <c r="L64" s="180"/>
    </row>
    <row r="65" spans="2:9" s="160" customFormat="1" ht="12.75" hidden="1">
      <c r="B65" s="201"/>
      <c r="C65" s="181"/>
      <c r="D65" s="240"/>
      <c r="E65" s="240"/>
      <c r="F65" s="240"/>
      <c r="G65" s="240"/>
      <c r="H65" s="240"/>
      <c r="I65" s="240"/>
    </row>
    <row r="66" spans="2:9" s="160" customFormat="1" ht="13.5" hidden="1" thickBot="1">
      <c r="B66" s="210" t="s">
        <v>19</v>
      </c>
      <c r="C66" s="241">
        <f>(D64*D57)/C58+(E64*E57)/C58+(F64*F57)/C58+G64*G57/C58+H64*H57/C58+I64*I57/C58</f>
        <v>2.49339614707677</v>
      </c>
      <c r="D66" s="219" t="e">
        <f aca="true" t="shared" si="10" ref="D66:I66">D54*(D46/D57)/D53</f>
        <v>#DIV/0!</v>
      </c>
      <c r="E66" s="219">
        <f t="shared" si="10"/>
        <v>0</v>
      </c>
      <c r="F66" s="242">
        <f t="shared" si="10"/>
        <v>0.8025200511582181</v>
      </c>
      <c r="G66" s="242">
        <f t="shared" si="10"/>
        <v>1.2870500442312052</v>
      </c>
      <c r="H66" s="242">
        <f t="shared" si="10"/>
        <v>1.505006400653311</v>
      </c>
      <c r="I66" s="242">
        <f t="shared" si="10"/>
        <v>1.9327540187275358</v>
      </c>
    </row>
    <row r="67" spans="6:9" s="160" customFormat="1" ht="12.75" hidden="1">
      <c r="F67" s="243">
        <f>F66*F57/$C$58</f>
        <v>0.025936353956410793</v>
      </c>
      <c r="G67" s="243">
        <f>G66*G57/$C$58</f>
        <v>0.07023597853937105</v>
      </c>
      <c r="H67" s="243">
        <f>H66*H57/$C$58</f>
        <v>0.10535396780905659</v>
      </c>
      <c r="I67" s="243">
        <f>I66*I57/$C$58</f>
        <v>2.2918698467719323</v>
      </c>
    </row>
    <row r="68" s="160" customFormat="1" ht="12.75" hidden="1"/>
    <row r="69" spans="3:9" s="160" customFormat="1" ht="13.5" hidden="1" thickBot="1">
      <c r="C69" s="160" t="s">
        <v>22</v>
      </c>
      <c r="E69" s="244">
        <f>(E44-(E54*E46*(E51)/E53))</f>
        <v>-1500</v>
      </c>
      <c r="F69" s="244">
        <f>(F44-(F54*F46*(F51)/F53))</f>
        <v>453.1243534482759</v>
      </c>
      <c r="G69" s="244">
        <f>(G44-(G54*G46*(G51)/G53))</f>
        <v>795.7230065358644</v>
      </c>
      <c r="H69" s="244">
        <f>(H44-(H54*H46*(H51)/H53))</f>
        <v>1061.5576885843125</v>
      </c>
      <c r="I69" s="244">
        <f>(I44-(I54*I46*(I51)/I53))</f>
        <v>18701.55658878632</v>
      </c>
    </row>
    <row r="70" s="160" customFormat="1" ht="12.75" hidden="1"/>
    <row r="71" s="160" customFormat="1" ht="12.75" hidden="1"/>
    <row r="72" s="160" customFormat="1" ht="12.75" hidden="1"/>
    <row r="73" s="160" customFormat="1" ht="12.75" hidden="1"/>
    <row r="74" s="160" customFormat="1" ht="12.75" hidden="1"/>
    <row r="75" s="160" customFormat="1" ht="12.75"/>
    <row r="76" s="160" customFormat="1" ht="12.75"/>
    <row r="77" s="160" customFormat="1" ht="12.75"/>
    <row r="78" s="160" customFormat="1" ht="12.75"/>
    <row r="79" spans="1:15" s="52" customFormat="1" ht="12.75">
      <c r="A79" s="160"/>
      <c r="J79" s="160"/>
      <c r="K79" s="160"/>
      <c r="L79" s="160"/>
      <c r="M79" s="160"/>
      <c r="N79" s="160"/>
      <c r="O79" s="160"/>
    </row>
    <row r="80" spans="1:15" s="52" customFormat="1" ht="12.75">
      <c r="A80" s="160"/>
      <c r="J80" s="160"/>
      <c r="K80" s="160"/>
      <c r="L80" s="160"/>
      <c r="M80" s="160"/>
      <c r="N80" s="160"/>
      <c r="O80" s="160"/>
    </row>
    <row r="81" spans="1:15" s="52" customFormat="1" ht="12.75">
      <c r="A81" s="160"/>
      <c r="J81" s="160"/>
      <c r="K81" s="160"/>
      <c r="L81" s="160"/>
      <c r="M81" s="160"/>
      <c r="N81" s="160"/>
      <c r="O81" s="160"/>
    </row>
    <row r="82" spans="1:15" s="52" customFormat="1" ht="12.75">
      <c r="A82" s="160"/>
      <c r="J82" s="160"/>
      <c r="K82" s="160"/>
      <c r="L82" s="160"/>
      <c r="M82" s="160"/>
      <c r="N82" s="160"/>
      <c r="O82" s="160"/>
    </row>
    <row r="83" spans="1:15" s="52" customFormat="1" ht="12.75">
      <c r="A83" s="160"/>
      <c r="J83" s="160"/>
      <c r="K83" s="160"/>
      <c r="L83" s="160"/>
      <c r="M83" s="160"/>
      <c r="N83" s="160"/>
      <c r="O83" s="160"/>
    </row>
    <row r="84" spans="1:15" s="52" customFormat="1" ht="12.75">
      <c r="A84" s="160"/>
      <c r="J84" s="160"/>
      <c r="K84" s="160"/>
      <c r="L84" s="160"/>
      <c r="M84" s="160"/>
      <c r="N84" s="160"/>
      <c r="O84" s="160"/>
    </row>
    <row r="85" spans="1:15" s="52" customFormat="1" ht="12.75">
      <c r="A85" s="160"/>
      <c r="J85" s="160"/>
      <c r="K85" s="160"/>
      <c r="L85" s="160"/>
      <c r="M85" s="160"/>
      <c r="N85" s="160"/>
      <c r="O85" s="160"/>
    </row>
    <row r="86" spans="1:15" s="52" customFormat="1" ht="12.75">
      <c r="A86" s="160"/>
      <c r="J86" s="160"/>
      <c r="K86" s="160"/>
      <c r="L86" s="160"/>
      <c r="M86" s="160"/>
      <c r="N86" s="160"/>
      <c r="O86" s="160"/>
    </row>
    <row r="87" spans="1:15" s="52" customFormat="1" ht="12.75">
      <c r="A87" s="160"/>
      <c r="J87" s="160"/>
      <c r="K87" s="160"/>
      <c r="L87" s="160"/>
      <c r="M87" s="160"/>
      <c r="N87" s="160"/>
      <c r="O87" s="160"/>
    </row>
    <row r="88" spans="1:15" s="52" customFormat="1" ht="12.75">
      <c r="A88" s="160"/>
      <c r="J88" s="160"/>
      <c r="K88" s="160"/>
      <c r="L88" s="160"/>
      <c r="M88" s="160"/>
      <c r="N88" s="160"/>
      <c r="O88" s="160"/>
    </row>
    <row r="89" spans="1:15" s="52" customFormat="1" ht="12.75">
      <c r="A89" s="160"/>
      <c r="J89" s="160"/>
      <c r="K89" s="160"/>
      <c r="L89" s="160"/>
      <c r="M89" s="160"/>
      <c r="N89" s="160"/>
      <c r="O89" s="160"/>
    </row>
    <row r="90" spans="1:15" s="52" customFormat="1" ht="12.75">
      <c r="A90" s="160"/>
      <c r="J90" s="160"/>
      <c r="K90" s="160"/>
      <c r="L90" s="160"/>
      <c r="M90" s="160"/>
      <c r="N90" s="160"/>
      <c r="O90" s="160"/>
    </row>
    <row r="91" spans="1:15" s="52" customFormat="1" ht="12.75">
      <c r="A91" s="160"/>
      <c r="J91" s="160"/>
      <c r="K91" s="160"/>
      <c r="L91" s="160"/>
      <c r="M91" s="160"/>
      <c r="N91" s="160"/>
      <c r="O91" s="160"/>
    </row>
    <row r="92" spans="1:15" s="52" customFormat="1" ht="12.75">
      <c r="A92" s="160"/>
      <c r="J92" s="160"/>
      <c r="K92" s="160"/>
      <c r="L92" s="160"/>
      <c r="M92" s="160"/>
      <c r="N92" s="160"/>
      <c r="O92" s="160"/>
    </row>
    <row r="93" spans="1:15" s="52" customFormat="1" ht="12.75">
      <c r="A93" s="160"/>
      <c r="J93" s="160"/>
      <c r="K93" s="160"/>
      <c r="L93" s="160"/>
      <c r="M93" s="160"/>
      <c r="N93" s="160"/>
      <c r="O93" s="160"/>
    </row>
    <row r="94" spans="1:15" s="52" customFormat="1" ht="12.75">
      <c r="A94" s="160"/>
      <c r="J94" s="160"/>
      <c r="K94" s="160"/>
      <c r="L94" s="160"/>
      <c r="M94" s="160"/>
      <c r="N94" s="160"/>
      <c r="O94" s="160"/>
    </row>
    <row r="95" spans="1:15" s="52" customFormat="1" ht="12.75">
      <c r="A95" s="160"/>
      <c r="J95" s="160"/>
      <c r="K95" s="160"/>
      <c r="L95" s="160"/>
      <c r="M95" s="160"/>
      <c r="N95" s="160"/>
      <c r="O95" s="160"/>
    </row>
    <row r="96" spans="1:15" s="52" customFormat="1" ht="12.75">
      <c r="A96" s="160"/>
      <c r="J96" s="160"/>
      <c r="K96" s="160"/>
      <c r="L96" s="160"/>
      <c r="M96" s="160"/>
      <c r="N96" s="160"/>
      <c r="O96" s="160"/>
    </row>
    <row r="97" spans="1:15" s="52" customFormat="1" ht="12.75">
      <c r="A97" s="160"/>
      <c r="J97" s="160"/>
      <c r="K97" s="160"/>
      <c r="L97" s="160"/>
      <c r="M97" s="160"/>
      <c r="N97" s="160"/>
      <c r="O97" s="160"/>
    </row>
    <row r="98" spans="1:15" s="52" customFormat="1" ht="12.75">
      <c r="A98" s="160"/>
      <c r="J98" s="160"/>
      <c r="K98" s="160"/>
      <c r="L98" s="160"/>
      <c r="M98" s="160"/>
      <c r="N98" s="160"/>
      <c r="O98" s="160"/>
    </row>
    <row r="99" spans="1:15" s="52" customFormat="1" ht="12.75">
      <c r="A99" s="160"/>
      <c r="J99" s="160"/>
      <c r="K99" s="160"/>
      <c r="L99" s="160"/>
      <c r="M99" s="160"/>
      <c r="N99" s="160"/>
      <c r="O99" s="160"/>
    </row>
    <row r="100" spans="1:15" s="52" customFormat="1" ht="12.75">
      <c r="A100" s="160"/>
      <c r="J100" s="160"/>
      <c r="K100" s="160"/>
      <c r="L100" s="160"/>
      <c r="M100" s="160"/>
      <c r="N100" s="160"/>
      <c r="O100" s="160"/>
    </row>
    <row r="101" spans="1:15" s="52" customFormat="1" ht="12.75">
      <c r="A101" s="160"/>
      <c r="J101" s="160"/>
      <c r="K101" s="160"/>
      <c r="L101" s="160"/>
      <c r="M101" s="160"/>
      <c r="N101" s="160"/>
      <c r="O101" s="160"/>
    </row>
    <row r="102" spans="1:15" s="52" customFormat="1" ht="12.75">
      <c r="A102" s="160"/>
      <c r="J102" s="160"/>
      <c r="K102" s="160"/>
      <c r="L102" s="160"/>
      <c r="M102" s="160"/>
      <c r="N102" s="160"/>
      <c r="O102" s="160"/>
    </row>
    <row r="103" spans="1:15" s="52" customFormat="1" ht="12.75">
      <c r="A103" s="160"/>
      <c r="J103" s="160"/>
      <c r="K103" s="160"/>
      <c r="L103" s="160"/>
      <c r="M103" s="160"/>
      <c r="N103" s="160"/>
      <c r="O103" s="160"/>
    </row>
    <row r="104" spans="1:15" s="52" customFormat="1" ht="12.75">
      <c r="A104" s="160"/>
      <c r="J104" s="160"/>
      <c r="K104" s="160"/>
      <c r="L104" s="160"/>
      <c r="M104" s="160"/>
      <c r="N104" s="160"/>
      <c r="O104" s="160"/>
    </row>
    <row r="105" spans="1:15" s="52" customFormat="1" ht="12.75">
      <c r="A105" s="160"/>
      <c r="J105" s="160"/>
      <c r="K105" s="160"/>
      <c r="L105" s="160"/>
      <c r="M105" s="160"/>
      <c r="N105" s="160"/>
      <c r="O105" s="160"/>
    </row>
    <row r="106" spans="1:15" s="52" customFormat="1" ht="12.75">
      <c r="A106" s="160"/>
      <c r="J106" s="160"/>
      <c r="K106" s="160"/>
      <c r="L106" s="160"/>
      <c r="M106" s="160"/>
      <c r="N106" s="160"/>
      <c r="O106" s="160"/>
    </row>
    <row r="107" spans="1:15" s="52" customFormat="1" ht="12.75">
      <c r="A107" s="160"/>
      <c r="J107" s="160"/>
      <c r="K107" s="160"/>
      <c r="L107" s="160"/>
      <c r="M107" s="160"/>
      <c r="N107" s="160"/>
      <c r="O107" s="160"/>
    </row>
    <row r="108" spans="1:15" s="52" customFormat="1" ht="12.75">
      <c r="A108" s="160"/>
      <c r="J108" s="160"/>
      <c r="K108" s="160"/>
      <c r="L108" s="160"/>
      <c r="M108" s="160"/>
      <c r="N108" s="160"/>
      <c r="O108" s="160"/>
    </row>
    <row r="109" spans="1:15" s="52" customFormat="1" ht="12.75">
      <c r="A109" s="160"/>
      <c r="J109" s="160"/>
      <c r="K109" s="160"/>
      <c r="L109" s="160"/>
      <c r="M109" s="160"/>
      <c r="N109" s="160"/>
      <c r="O109" s="160"/>
    </row>
    <row r="110" spans="1:15" s="52" customFormat="1" ht="12.75">
      <c r="A110" s="160"/>
      <c r="J110" s="160"/>
      <c r="K110" s="160"/>
      <c r="L110" s="160"/>
      <c r="M110" s="160"/>
      <c r="N110" s="160"/>
      <c r="O110" s="160"/>
    </row>
    <row r="111" spans="1:15" s="52" customFormat="1" ht="12.75">
      <c r="A111" s="160"/>
      <c r="J111" s="160"/>
      <c r="K111" s="160"/>
      <c r="L111" s="160"/>
      <c r="M111" s="160"/>
      <c r="N111" s="160"/>
      <c r="O111" s="160"/>
    </row>
    <row r="112" spans="1:15" s="52" customFormat="1" ht="12.75">
      <c r="A112" s="160"/>
      <c r="J112" s="160"/>
      <c r="K112" s="160"/>
      <c r="L112" s="160"/>
      <c r="M112" s="160"/>
      <c r="N112" s="160"/>
      <c r="O112" s="160"/>
    </row>
    <row r="113" spans="1:15" s="52" customFormat="1" ht="12.75">
      <c r="A113" s="160"/>
      <c r="J113" s="160"/>
      <c r="K113" s="160"/>
      <c r="L113" s="160"/>
      <c r="M113" s="160"/>
      <c r="N113" s="160"/>
      <c r="O113" s="160"/>
    </row>
    <row r="114" spans="1:15" s="52" customFormat="1" ht="12.75">
      <c r="A114" s="160"/>
      <c r="J114" s="160"/>
      <c r="K114" s="160"/>
      <c r="L114" s="160"/>
      <c r="M114" s="160"/>
      <c r="N114" s="160"/>
      <c r="O114" s="160"/>
    </row>
    <row r="115" spans="1:15" s="52" customFormat="1" ht="12.75">
      <c r="A115" s="160"/>
      <c r="J115" s="160"/>
      <c r="K115" s="160"/>
      <c r="L115" s="160"/>
      <c r="M115" s="160"/>
      <c r="N115" s="160"/>
      <c r="O115" s="160"/>
    </row>
    <row r="116" spans="1:15" s="52" customFormat="1" ht="12.75">
      <c r="A116" s="160"/>
      <c r="J116" s="160"/>
      <c r="K116" s="160"/>
      <c r="L116" s="160"/>
      <c r="M116" s="160"/>
      <c r="N116" s="160"/>
      <c r="O116" s="160"/>
    </row>
    <row r="117" spans="1:15" s="52" customFormat="1" ht="12.75">
      <c r="A117" s="160"/>
      <c r="J117" s="160"/>
      <c r="K117" s="160"/>
      <c r="L117" s="160"/>
      <c r="M117" s="160"/>
      <c r="N117" s="160"/>
      <c r="O117" s="160"/>
    </row>
    <row r="118" spans="1:15" s="52" customFormat="1" ht="12.75">
      <c r="A118" s="160"/>
      <c r="J118" s="160"/>
      <c r="K118" s="160"/>
      <c r="L118" s="160"/>
      <c r="M118" s="160"/>
      <c r="N118" s="160"/>
      <c r="O118" s="160"/>
    </row>
    <row r="119" spans="1:15" s="52" customFormat="1" ht="12.75">
      <c r="A119" s="160"/>
      <c r="J119" s="160"/>
      <c r="K119" s="160"/>
      <c r="L119" s="160"/>
      <c r="M119" s="160"/>
      <c r="N119" s="160"/>
      <c r="O119" s="160"/>
    </row>
    <row r="120" spans="1:15" s="52" customFormat="1" ht="12.75">
      <c r="A120" s="160"/>
      <c r="J120" s="160"/>
      <c r="K120" s="160"/>
      <c r="L120" s="160"/>
      <c r="M120" s="160"/>
      <c r="N120" s="160"/>
      <c r="O120" s="160"/>
    </row>
    <row r="121" spans="1:15" s="52" customFormat="1" ht="12.75">
      <c r="A121" s="160"/>
      <c r="J121" s="160"/>
      <c r="K121" s="160"/>
      <c r="L121" s="160"/>
      <c r="M121" s="160"/>
      <c r="N121" s="160"/>
      <c r="O121" s="160"/>
    </row>
    <row r="122" spans="1:15" s="52" customFormat="1" ht="12.75">
      <c r="A122" s="160"/>
      <c r="J122" s="160"/>
      <c r="K122" s="160"/>
      <c r="L122" s="160"/>
      <c r="M122" s="160"/>
      <c r="N122" s="160"/>
      <c r="O122" s="160"/>
    </row>
    <row r="123" spans="1:15" s="52" customFormat="1" ht="12.75">
      <c r="A123" s="160"/>
      <c r="J123" s="160"/>
      <c r="K123" s="160"/>
      <c r="L123" s="160"/>
      <c r="M123" s="160"/>
      <c r="N123" s="160"/>
      <c r="O123" s="160"/>
    </row>
    <row r="124" spans="1:15" s="52" customFormat="1" ht="12.75">
      <c r="A124" s="160"/>
      <c r="J124" s="160"/>
      <c r="K124" s="160"/>
      <c r="L124" s="160"/>
      <c r="M124" s="160"/>
      <c r="N124" s="160"/>
      <c r="O124" s="160"/>
    </row>
    <row r="125" spans="1:15" s="52" customFormat="1" ht="12.75">
      <c r="A125" s="160"/>
      <c r="J125" s="160"/>
      <c r="K125" s="160"/>
      <c r="L125" s="160"/>
      <c r="M125" s="160"/>
      <c r="N125" s="160"/>
      <c r="O125" s="160"/>
    </row>
    <row r="126" spans="1:15" s="52" customFormat="1" ht="12.75">
      <c r="A126" s="160"/>
      <c r="J126" s="160"/>
      <c r="K126" s="160"/>
      <c r="L126" s="160"/>
      <c r="M126" s="160"/>
      <c r="N126" s="160"/>
      <c r="O126" s="160"/>
    </row>
    <row r="127" spans="1:15" s="52" customFormat="1" ht="12.75">
      <c r="A127" s="160"/>
      <c r="J127" s="160"/>
      <c r="K127" s="160"/>
      <c r="L127" s="160"/>
      <c r="M127" s="160"/>
      <c r="N127" s="160"/>
      <c r="O127" s="160"/>
    </row>
    <row r="128" spans="1:15" s="52" customFormat="1" ht="12.75">
      <c r="A128" s="160"/>
      <c r="J128" s="160"/>
      <c r="K128" s="160"/>
      <c r="L128" s="160"/>
      <c r="M128" s="160"/>
      <c r="N128" s="160"/>
      <c r="O128" s="160"/>
    </row>
    <row r="129" spans="1:15" s="52" customFormat="1" ht="12.75">
      <c r="A129" s="160"/>
      <c r="J129" s="160"/>
      <c r="K129" s="160"/>
      <c r="L129" s="160"/>
      <c r="M129" s="160"/>
      <c r="N129" s="160"/>
      <c r="O129" s="160"/>
    </row>
    <row r="130" spans="1:15" s="52" customFormat="1" ht="12.75">
      <c r="A130" s="160"/>
      <c r="J130" s="160"/>
      <c r="K130" s="160"/>
      <c r="L130" s="160"/>
      <c r="M130" s="160"/>
      <c r="N130" s="160"/>
      <c r="O130" s="160"/>
    </row>
    <row r="131" spans="1:15" s="52" customFormat="1" ht="12.75">
      <c r="A131" s="160"/>
      <c r="J131" s="160"/>
      <c r="K131" s="160"/>
      <c r="L131" s="160"/>
      <c r="M131" s="160"/>
      <c r="N131" s="160"/>
      <c r="O131" s="160"/>
    </row>
    <row r="132" spans="1:15" s="52" customFormat="1" ht="12.75">
      <c r="A132" s="160"/>
      <c r="J132" s="160"/>
      <c r="K132" s="160"/>
      <c r="L132" s="160"/>
      <c r="M132" s="160"/>
      <c r="N132" s="160"/>
      <c r="O132" s="160"/>
    </row>
    <row r="133" spans="1:15" s="52" customFormat="1" ht="12.75">
      <c r="A133" s="160"/>
      <c r="J133" s="160"/>
      <c r="K133" s="160"/>
      <c r="L133" s="160"/>
      <c r="M133" s="160"/>
      <c r="N133" s="160"/>
      <c r="O133" s="160"/>
    </row>
    <row r="134" spans="1:15" s="52" customFormat="1" ht="12.75">
      <c r="A134" s="160"/>
      <c r="J134" s="160"/>
      <c r="K134" s="160"/>
      <c r="L134" s="160"/>
      <c r="M134" s="160"/>
      <c r="N134" s="160"/>
      <c r="O134" s="160"/>
    </row>
    <row r="135" spans="1:15" s="52" customFormat="1" ht="12.75">
      <c r="A135" s="160"/>
      <c r="J135" s="160"/>
      <c r="K135" s="160"/>
      <c r="L135" s="160"/>
      <c r="M135" s="160"/>
      <c r="N135" s="160"/>
      <c r="O135" s="160"/>
    </row>
    <row r="136" spans="1:15" s="52" customFormat="1" ht="12.75">
      <c r="A136" s="160"/>
      <c r="J136" s="160"/>
      <c r="K136" s="160"/>
      <c r="L136" s="160"/>
      <c r="M136" s="160"/>
      <c r="N136" s="160"/>
      <c r="O136" s="160"/>
    </row>
    <row r="137" spans="1:15" s="52" customFormat="1" ht="12.75">
      <c r="A137" s="160"/>
      <c r="J137" s="160"/>
      <c r="K137" s="160"/>
      <c r="L137" s="160"/>
      <c r="M137" s="160"/>
      <c r="N137" s="160"/>
      <c r="O137" s="160"/>
    </row>
    <row r="138" spans="1:15" s="52" customFormat="1" ht="12.75">
      <c r="A138" s="160"/>
      <c r="J138" s="160"/>
      <c r="K138" s="160"/>
      <c r="L138" s="160"/>
      <c r="M138" s="160"/>
      <c r="N138" s="160"/>
      <c r="O138" s="160"/>
    </row>
    <row r="139" spans="1:15" s="52" customFormat="1" ht="12.75">
      <c r="A139" s="160"/>
      <c r="J139" s="160"/>
      <c r="K139" s="160"/>
      <c r="L139" s="160"/>
      <c r="M139" s="160"/>
      <c r="N139" s="160"/>
      <c r="O139" s="160"/>
    </row>
    <row r="140" spans="1:15" s="52" customFormat="1" ht="12.75">
      <c r="A140" s="160"/>
      <c r="J140" s="160"/>
      <c r="K140" s="160"/>
      <c r="L140" s="160"/>
      <c r="M140" s="160"/>
      <c r="N140" s="160"/>
      <c r="O140" s="160"/>
    </row>
    <row r="141" spans="1:15" s="52" customFormat="1" ht="12.75">
      <c r="A141" s="160"/>
      <c r="J141" s="160"/>
      <c r="K141" s="160"/>
      <c r="L141" s="160"/>
      <c r="M141" s="160"/>
      <c r="N141" s="160"/>
      <c r="O141" s="160"/>
    </row>
    <row r="142" spans="1:15" s="52" customFormat="1" ht="12.75">
      <c r="A142" s="160"/>
      <c r="J142" s="160"/>
      <c r="K142" s="160"/>
      <c r="L142" s="160"/>
      <c r="M142" s="160"/>
      <c r="N142" s="160"/>
      <c r="O142" s="160"/>
    </row>
    <row r="143" spans="1:15" s="52" customFormat="1" ht="12.75">
      <c r="A143" s="160"/>
      <c r="J143" s="160"/>
      <c r="K143" s="160"/>
      <c r="L143" s="160"/>
      <c r="M143" s="160"/>
      <c r="N143" s="160"/>
      <c r="O143" s="160"/>
    </row>
    <row r="144" spans="1:15" s="52" customFormat="1" ht="12.75">
      <c r="A144" s="160"/>
      <c r="J144" s="160"/>
      <c r="K144" s="160"/>
      <c r="L144" s="160"/>
      <c r="M144" s="160"/>
      <c r="N144" s="160"/>
      <c r="O144" s="160"/>
    </row>
    <row r="145" spans="1:15" s="52" customFormat="1" ht="12.75">
      <c r="A145" s="160"/>
      <c r="J145" s="160"/>
      <c r="K145" s="160"/>
      <c r="L145" s="160"/>
      <c r="M145" s="160"/>
      <c r="N145" s="160"/>
      <c r="O145" s="160"/>
    </row>
    <row r="146" spans="1:15" s="52" customFormat="1" ht="12.75">
      <c r="A146" s="160"/>
      <c r="J146" s="160"/>
      <c r="K146" s="160"/>
      <c r="L146" s="160"/>
      <c r="M146" s="160"/>
      <c r="N146" s="160"/>
      <c r="O146" s="160"/>
    </row>
    <row r="147" spans="1:15" s="52" customFormat="1" ht="12.75">
      <c r="A147" s="160"/>
      <c r="J147" s="160"/>
      <c r="K147" s="160"/>
      <c r="L147" s="160"/>
      <c r="M147" s="160"/>
      <c r="N147" s="160"/>
      <c r="O147" s="160"/>
    </row>
    <row r="148" spans="1:15" s="52" customFormat="1" ht="12.75">
      <c r="A148" s="160"/>
      <c r="J148" s="160"/>
      <c r="K148" s="160"/>
      <c r="L148" s="160"/>
      <c r="M148" s="160"/>
      <c r="N148" s="160"/>
      <c r="O148" s="160"/>
    </row>
    <row r="149" spans="1:15" s="52" customFormat="1" ht="12.75">
      <c r="A149" s="160"/>
      <c r="J149" s="160"/>
      <c r="K149" s="160"/>
      <c r="L149" s="160"/>
      <c r="M149" s="160"/>
      <c r="N149" s="160"/>
      <c r="O149" s="160"/>
    </row>
    <row r="150" spans="1:15" s="52" customFormat="1" ht="12.75">
      <c r="A150" s="160"/>
      <c r="J150" s="160"/>
      <c r="K150" s="160"/>
      <c r="L150" s="160"/>
      <c r="M150" s="160"/>
      <c r="N150" s="160"/>
      <c r="O150" s="160"/>
    </row>
    <row r="151" spans="1:15" s="52" customFormat="1" ht="12.75">
      <c r="A151" s="160"/>
      <c r="J151" s="160"/>
      <c r="K151" s="160"/>
      <c r="L151" s="160"/>
      <c r="M151" s="160"/>
      <c r="N151" s="160"/>
      <c r="O151" s="160"/>
    </row>
    <row r="152" spans="1:15" s="52" customFormat="1" ht="12.75">
      <c r="A152" s="160"/>
      <c r="J152" s="160"/>
      <c r="K152" s="160"/>
      <c r="L152" s="160"/>
      <c r="M152" s="160"/>
      <c r="N152" s="160"/>
      <c r="O152" s="160"/>
    </row>
    <row r="153" spans="1:15" s="52" customFormat="1" ht="12.75">
      <c r="A153" s="160"/>
      <c r="J153" s="160"/>
      <c r="K153" s="160"/>
      <c r="L153" s="160"/>
      <c r="M153" s="160"/>
      <c r="N153" s="160"/>
      <c r="O153" s="160"/>
    </row>
    <row r="154" spans="1:15" s="52" customFormat="1" ht="12.75">
      <c r="A154" s="160"/>
      <c r="J154" s="160"/>
      <c r="K154" s="160"/>
      <c r="L154" s="160"/>
      <c r="M154" s="160"/>
      <c r="N154" s="160"/>
      <c r="O154" s="160"/>
    </row>
    <row r="155" spans="1:15" s="52" customFormat="1" ht="12.75">
      <c r="A155" s="160"/>
      <c r="J155" s="160"/>
      <c r="K155" s="160"/>
      <c r="L155" s="160"/>
      <c r="M155" s="160"/>
      <c r="N155" s="160"/>
      <c r="O155" s="160"/>
    </row>
    <row r="156" spans="1:15" s="52" customFormat="1" ht="12.75">
      <c r="A156" s="160"/>
      <c r="J156" s="160"/>
      <c r="K156" s="160"/>
      <c r="L156" s="160"/>
      <c r="M156" s="160"/>
      <c r="N156" s="160"/>
      <c r="O156" s="160"/>
    </row>
    <row r="157" spans="1:15" s="52" customFormat="1" ht="12.75">
      <c r="A157" s="160"/>
      <c r="J157" s="160"/>
      <c r="K157" s="160"/>
      <c r="L157" s="160"/>
      <c r="M157" s="160"/>
      <c r="N157" s="160"/>
      <c r="O157" s="160"/>
    </row>
    <row r="158" spans="1:15" s="52" customFormat="1" ht="12.75">
      <c r="A158" s="160"/>
      <c r="J158" s="160"/>
      <c r="K158" s="160"/>
      <c r="L158" s="160"/>
      <c r="M158" s="160"/>
      <c r="N158" s="160"/>
      <c r="O158" s="160"/>
    </row>
    <row r="159" spans="1:15" s="52" customFormat="1" ht="12.75">
      <c r="A159" s="160"/>
      <c r="J159" s="160"/>
      <c r="K159" s="160"/>
      <c r="L159" s="160"/>
      <c r="M159" s="160"/>
      <c r="N159" s="160"/>
      <c r="O159" s="160"/>
    </row>
    <row r="160" spans="1:15" s="52" customFormat="1" ht="12.75">
      <c r="A160" s="160"/>
      <c r="J160" s="160"/>
      <c r="K160" s="160"/>
      <c r="L160" s="160"/>
      <c r="M160" s="160"/>
      <c r="N160" s="160"/>
      <c r="O160" s="160"/>
    </row>
    <row r="161" spans="1:15" s="52" customFormat="1" ht="12.75">
      <c r="A161" s="160"/>
      <c r="J161" s="160"/>
      <c r="K161" s="160"/>
      <c r="L161" s="160"/>
      <c r="M161" s="160"/>
      <c r="N161" s="160"/>
      <c r="O161" s="160"/>
    </row>
    <row r="162" spans="1:15" s="52" customFormat="1" ht="12.75">
      <c r="A162" s="160"/>
      <c r="J162" s="160"/>
      <c r="K162" s="160"/>
      <c r="L162" s="160"/>
      <c r="M162" s="160"/>
      <c r="N162" s="160"/>
      <c r="O162" s="160"/>
    </row>
    <row r="163" spans="1:15" s="52" customFormat="1" ht="12.75">
      <c r="A163" s="160"/>
      <c r="J163" s="160"/>
      <c r="K163" s="160"/>
      <c r="L163" s="160"/>
      <c r="M163" s="160"/>
      <c r="N163" s="160"/>
      <c r="O163" s="160"/>
    </row>
    <row r="164" spans="1:15" s="52" customFormat="1" ht="12.75">
      <c r="A164" s="160"/>
      <c r="J164" s="160"/>
      <c r="K164" s="160"/>
      <c r="L164" s="160"/>
      <c r="M164" s="160"/>
      <c r="N164" s="160"/>
      <c r="O164" s="160"/>
    </row>
    <row r="165" spans="1:15" s="52" customFormat="1" ht="12.75">
      <c r="A165" s="160"/>
      <c r="J165" s="160"/>
      <c r="K165" s="160"/>
      <c r="L165" s="160"/>
      <c r="M165" s="160"/>
      <c r="N165" s="160"/>
      <c r="O165" s="160"/>
    </row>
    <row r="166" spans="1:15" s="52" customFormat="1" ht="12.75">
      <c r="A166" s="160"/>
      <c r="J166" s="160"/>
      <c r="K166" s="160"/>
      <c r="L166" s="160"/>
      <c r="M166" s="160"/>
      <c r="N166" s="160"/>
      <c r="O166" s="160"/>
    </row>
    <row r="167" spans="1:15" s="52" customFormat="1" ht="12.75">
      <c r="A167" s="160"/>
      <c r="J167" s="160"/>
      <c r="K167" s="160"/>
      <c r="L167" s="160"/>
      <c r="M167" s="160"/>
      <c r="N167" s="160"/>
      <c r="O167" s="160"/>
    </row>
    <row r="168" spans="1:15" s="52" customFormat="1" ht="12.75">
      <c r="A168" s="160"/>
      <c r="J168" s="160"/>
      <c r="K168" s="160"/>
      <c r="L168" s="160"/>
      <c r="M168" s="160"/>
      <c r="N168" s="160"/>
      <c r="O168" s="160"/>
    </row>
    <row r="169" spans="1:15" s="52" customFormat="1" ht="12.75">
      <c r="A169" s="160"/>
      <c r="J169" s="160"/>
      <c r="K169" s="160"/>
      <c r="L169" s="160"/>
      <c r="M169" s="160"/>
      <c r="N169" s="160"/>
      <c r="O169" s="160"/>
    </row>
    <row r="170" spans="1:15" s="52" customFormat="1" ht="12.75">
      <c r="A170" s="160"/>
      <c r="J170" s="160"/>
      <c r="K170" s="160"/>
      <c r="L170" s="160"/>
      <c r="M170" s="160"/>
      <c r="N170" s="160"/>
      <c r="O170" s="160"/>
    </row>
    <row r="171" spans="1:15" s="52" customFormat="1" ht="12.75">
      <c r="A171" s="160"/>
      <c r="J171" s="160"/>
      <c r="K171" s="160"/>
      <c r="L171" s="160"/>
      <c r="M171" s="160"/>
      <c r="N171" s="160"/>
      <c r="O171" s="160"/>
    </row>
    <row r="172" spans="1:15" s="52" customFormat="1" ht="12.75">
      <c r="A172" s="160"/>
      <c r="J172" s="160"/>
      <c r="K172" s="160"/>
      <c r="L172" s="160"/>
      <c r="M172" s="160"/>
      <c r="N172" s="160"/>
      <c r="O172" s="160"/>
    </row>
    <row r="173" spans="1:15" s="52" customFormat="1" ht="12.75">
      <c r="A173" s="160"/>
      <c r="J173" s="160"/>
      <c r="K173" s="160"/>
      <c r="L173" s="160"/>
      <c r="M173" s="160"/>
      <c r="N173" s="160"/>
      <c r="O173" s="160"/>
    </row>
    <row r="174" spans="1:15" s="52" customFormat="1" ht="12.75">
      <c r="A174" s="160"/>
      <c r="J174" s="160"/>
      <c r="K174" s="160"/>
      <c r="L174" s="160"/>
      <c r="M174" s="160"/>
      <c r="N174" s="160"/>
      <c r="O174" s="160"/>
    </row>
    <row r="175" spans="1:15" s="52" customFormat="1" ht="12.75">
      <c r="A175" s="160"/>
      <c r="J175" s="160"/>
      <c r="K175" s="160"/>
      <c r="L175" s="160"/>
      <c r="M175" s="160"/>
      <c r="N175" s="160"/>
      <c r="O175" s="160"/>
    </row>
    <row r="176" spans="1:15" s="52" customFormat="1" ht="12.75">
      <c r="A176" s="160"/>
      <c r="J176" s="160"/>
      <c r="K176" s="160"/>
      <c r="L176" s="160"/>
      <c r="M176" s="160"/>
      <c r="N176" s="160"/>
      <c r="O176" s="160"/>
    </row>
    <row r="177" spans="1:15" s="52" customFormat="1" ht="12.75">
      <c r="A177" s="160"/>
      <c r="J177" s="160"/>
      <c r="K177" s="160"/>
      <c r="L177" s="160"/>
      <c r="M177" s="160"/>
      <c r="N177" s="160"/>
      <c r="O177" s="160"/>
    </row>
    <row r="178" spans="1:15" s="52" customFormat="1" ht="12.75">
      <c r="A178" s="160"/>
      <c r="J178" s="160"/>
      <c r="K178" s="160"/>
      <c r="L178" s="160"/>
      <c r="M178" s="160"/>
      <c r="N178" s="160"/>
      <c r="O178" s="160"/>
    </row>
    <row r="179" spans="1:15" s="52" customFormat="1" ht="12.75">
      <c r="A179" s="160"/>
      <c r="J179" s="160"/>
      <c r="K179" s="160"/>
      <c r="L179" s="160"/>
      <c r="M179" s="160"/>
      <c r="N179" s="160"/>
      <c r="O179" s="160"/>
    </row>
    <row r="180" spans="1:15" s="52" customFormat="1" ht="12.75">
      <c r="A180" s="160"/>
      <c r="J180" s="160"/>
      <c r="K180" s="160"/>
      <c r="L180" s="160"/>
      <c r="M180" s="160"/>
      <c r="N180" s="160"/>
      <c r="O180" s="160"/>
    </row>
    <row r="181" spans="1:15" s="52" customFormat="1" ht="12.75">
      <c r="A181" s="160"/>
      <c r="J181" s="160"/>
      <c r="K181" s="160"/>
      <c r="L181" s="160"/>
      <c r="M181" s="160"/>
      <c r="N181" s="160"/>
      <c r="O181" s="160"/>
    </row>
    <row r="182" spans="1:15" s="52" customFormat="1" ht="12.75">
      <c r="A182" s="160"/>
      <c r="J182" s="160"/>
      <c r="K182" s="160"/>
      <c r="L182" s="160"/>
      <c r="M182" s="160"/>
      <c r="N182" s="160"/>
      <c r="O182" s="160"/>
    </row>
    <row r="183" spans="1:15" s="52" customFormat="1" ht="12.75">
      <c r="A183" s="160"/>
      <c r="J183" s="160"/>
      <c r="K183" s="160"/>
      <c r="L183" s="160"/>
      <c r="M183" s="160"/>
      <c r="N183" s="160"/>
      <c r="O183" s="160"/>
    </row>
    <row r="184" spans="1:15" s="52" customFormat="1" ht="12.75">
      <c r="A184" s="160"/>
      <c r="J184" s="160"/>
      <c r="K184" s="160"/>
      <c r="L184" s="160"/>
      <c r="M184" s="160"/>
      <c r="N184" s="160"/>
      <c r="O184" s="160"/>
    </row>
  </sheetData>
  <sheetProtection sheet="1"/>
  <mergeCells count="9">
    <mergeCell ref="B35:I35"/>
    <mergeCell ref="B36:I36"/>
    <mergeCell ref="D38:I38"/>
    <mergeCell ref="B2:I2"/>
    <mergeCell ref="B3:I3"/>
    <mergeCell ref="B4:I4"/>
    <mergeCell ref="D6:I6"/>
    <mergeCell ref="E26:I26"/>
    <mergeCell ref="B34:I34"/>
  </mergeCells>
  <printOptions/>
  <pageMargins left="0.7" right="0.7" top="0.75" bottom="0.75" header="0.3" footer="0.3"/>
  <pageSetup orientation="portrait" paperSize="9"/>
  <ignoredErrors>
    <ignoredError sqref="C8:I10 D18:I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70"/>
  <sheetViews>
    <sheetView zoomScale="73" zoomScaleNormal="73" zoomScalePageLayoutView="0" workbookViewId="0" topLeftCell="A1">
      <selection activeCell="A1" sqref="A1:IV16384"/>
    </sheetView>
  </sheetViews>
  <sheetFormatPr defaultColWidth="9.140625" defaultRowHeight="12.75"/>
  <cols>
    <col min="2" max="2" width="22.00390625" style="0" customWidth="1"/>
    <col min="3" max="3" width="13.00390625" style="0" bestFit="1" customWidth="1"/>
    <col min="4" max="9" width="12.7109375" style="0" customWidth="1"/>
    <col min="10" max="10" width="13.140625" style="0" customWidth="1"/>
    <col min="13" max="13" width="5.7109375" style="0" bestFit="1" customWidth="1"/>
  </cols>
  <sheetData>
    <row r="1" spans="3:9" ht="12.75" customHeight="1">
      <c r="C1" s="71"/>
      <c r="D1" s="71"/>
      <c r="E1" s="71"/>
      <c r="F1" s="71"/>
      <c r="G1" s="71"/>
      <c r="H1" s="71"/>
      <c r="I1" s="71"/>
    </row>
    <row r="2" spans="2:9" ht="20.25" customHeight="1" thickBot="1">
      <c r="B2" s="262" t="s">
        <v>39</v>
      </c>
      <c r="C2" s="262"/>
      <c r="D2" s="262"/>
      <c r="E2" s="262"/>
      <c r="F2" s="262"/>
      <c r="G2" s="262"/>
      <c r="H2" s="262"/>
      <c r="I2" s="262"/>
    </row>
    <row r="3" spans="2:12" s="25" customFormat="1" ht="24.75" customHeight="1" thickBot="1">
      <c r="B3" s="263" t="s">
        <v>20</v>
      </c>
      <c r="C3" s="264"/>
      <c r="D3" s="264"/>
      <c r="E3" s="264"/>
      <c r="F3" s="264"/>
      <c r="G3" s="264"/>
      <c r="H3" s="264"/>
      <c r="I3" s="265"/>
      <c r="K3" s="26"/>
      <c r="L3" s="26"/>
    </row>
    <row r="4" spans="2:12" s="25" customFormat="1" ht="24.75" customHeight="1" thickBot="1">
      <c r="B4" s="266" t="s">
        <v>33</v>
      </c>
      <c r="C4" s="267"/>
      <c r="D4" s="267"/>
      <c r="E4" s="267"/>
      <c r="F4" s="267"/>
      <c r="G4" s="267"/>
      <c r="H4" s="267"/>
      <c r="I4" s="268"/>
      <c r="K4" s="26"/>
      <c r="L4" s="26"/>
    </row>
    <row r="5" spans="2:12" ht="13.5" thickBot="1">
      <c r="B5" s="7"/>
      <c r="C5" s="7"/>
      <c r="D5" s="7"/>
      <c r="E5" s="7"/>
      <c r="F5" s="7"/>
      <c r="G5" s="7"/>
      <c r="H5" s="7"/>
      <c r="I5" s="7"/>
      <c r="K5" s="7"/>
      <c r="L5" s="7"/>
    </row>
    <row r="6" spans="2:12" ht="12.75">
      <c r="B6" s="2" t="s">
        <v>0</v>
      </c>
      <c r="C6" s="3"/>
      <c r="D6" s="269" t="s">
        <v>27</v>
      </c>
      <c r="E6" s="269"/>
      <c r="F6" s="269"/>
      <c r="G6" s="269"/>
      <c r="H6" s="269"/>
      <c r="I6" s="270"/>
      <c r="K6" s="7"/>
      <c r="L6" s="7"/>
    </row>
    <row r="7" spans="2:12" s="1" customFormat="1" ht="12.75">
      <c r="B7" s="8" t="s">
        <v>25</v>
      </c>
      <c r="C7" s="9" t="s">
        <v>2</v>
      </c>
      <c r="D7" s="56">
        <v>0</v>
      </c>
      <c r="E7" s="56">
        <v>1</v>
      </c>
      <c r="F7" s="56">
        <v>2</v>
      </c>
      <c r="G7" s="56">
        <v>3</v>
      </c>
      <c r="H7" s="56">
        <v>4</v>
      </c>
      <c r="I7" s="57">
        <v>5</v>
      </c>
      <c r="K7" s="23"/>
      <c r="L7" s="23"/>
    </row>
    <row r="8" spans="2:12" ht="22.5" customHeight="1">
      <c r="B8" s="10" t="s">
        <v>3</v>
      </c>
      <c r="C8" s="108">
        <f aca="true" t="shared" si="0" ref="C8:H8">C29</f>
        <v>0.25</v>
      </c>
      <c r="D8" s="109">
        <f aca="true" t="shared" si="1" ref="D8:H10">D29</f>
        <v>-3000</v>
      </c>
      <c r="E8" s="109">
        <f t="shared" si="0"/>
        <v>-1500</v>
      </c>
      <c r="F8" s="109">
        <f t="shared" si="0"/>
        <v>1000</v>
      </c>
      <c r="G8" s="109">
        <f t="shared" si="0"/>
        <v>3000</v>
      </c>
      <c r="H8" s="109">
        <f t="shared" si="0"/>
        <v>5000</v>
      </c>
      <c r="I8" s="110">
        <f>I29+J29</f>
        <v>117000</v>
      </c>
      <c r="K8" s="7"/>
      <c r="L8" s="7"/>
    </row>
    <row r="9" spans="2:12" ht="12.75">
      <c r="B9" s="10" t="s">
        <v>4</v>
      </c>
      <c r="C9" s="108">
        <f>C30</f>
        <v>0.5</v>
      </c>
      <c r="D9" s="109">
        <f t="shared" si="1"/>
        <v>-3000</v>
      </c>
      <c r="E9" s="109">
        <f t="shared" si="1"/>
        <v>-1500</v>
      </c>
      <c r="F9" s="109">
        <f t="shared" si="1"/>
        <v>500</v>
      </c>
      <c r="G9" s="109">
        <f t="shared" si="1"/>
        <v>500</v>
      </c>
      <c r="H9" s="109">
        <f t="shared" si="1"/>
        <v>500</v>
      </c>
      <c r="I9" s="110">
        <f>I30+J30</f>
        <v>4500</v>
      </c>
      <c r="K9" s="7"/>
      <c r="L9" s="7"/>
    </row>
    <row r="10" spans="2:12" ht="12.75">
      <c r="B10" s="10" t="s">
        <v>5</v>
      </c>
      <c r="C10" s="108">
        <f>C31</f>
        <v>0.25</v>
      </c>
      <c r="D10" s="109">
        <f t="shared" si="1"/>
        <v>-3000</v>
      </c>
      <c r="E10" s="109">
        <f t="shared" si="1"/>
        <v>-1500</v>
      </c>
      <c r="F10" s="109">
        <f t="shared" si="1"/>
        <v>0</v>
      </c>
      <c r="G10" s="109">
        <f t="shared" si="1"/>
        <v>0</v>
      </c>
      <c r="H10" s="109">
        <f t="shared" si="1"/>
        <v>0</v>
      </c>
      <c r="I10" s="110">
        <f>I31+J31</f>
        <v>0</v>
      </c>
      <c r="K10" s="7"/>
      <c r="L10" s="7"/>
    </row>
    <row r="11" spans="2:12" ht="12.75">
      <c r="B11" s="10"/>
      <c r="C11" s="31"/>
      <c r="D11" s="12"/>
      <c r="E11" s="13"/>
      <c r="F11" s="13"/>
      <c r="G11" s="13"/>
      <c r="H11" s="13"/>
      <c r="I11" s="14"/>
      <c r="K11" s="7"/>
      <c r="L11" s="7"/>
    </row>
    <row r="12" spans="2:12" s="1" customFormat="1" ht="13.5" thickBot="1">
      <c r="B12" s="11" t="s">
        <v>6</v>
      </c>
      <c r="C12" s="16"/>
      <c r="D12" s="61">
        <f aca="true" t="shared" si="2" ref="D12:I12">$C8*D8+$C9*D9+$C10*D10</f>
        <v>-3000</v>
      </c>
      <c r="E12" s="61">
        <f t="shared" si="2"/>
        <v>-1500</v>
      </c>
      <c r="F12" s="61">
        <f t="shared" si="2"/>
        <v>500</v>
      </c>
      <c r="G12" s="61">
        <f t="shared" si="2"/>
        <v>1000</v>
      </c>
      <c r="H12" s="61">
        <f t="shared" si="2"/>
        <v>1500</v>
      </c>
      <c r="I12" s="62">
        <f t="shared" si="2"/>
        <v>31500</v>
      </c>
      <c r="K12" s="7"/>
      <c r="L12" s="23"/>
    </row>
    <row r="13" spans="2:12" s="1" customFormat="1" ht="12.75">
      <c r="B13" s="9"/>
      <c r="C13" s="9"/>
      <c r="D13" s="15"/>
      <c r="E13" s="15"/>
      <c r="F13" s="47"/>
      <c r="G13" s="15"/>
      <c r="H13" s="15"/>
      <c r="I13" s="15"/>
      <c r="K13" s="7"/>
      <c r="L13" s="23"/>
    </row>
    <row r="14" spans="2:12" ht="13.5" thickBot="1">
      <c r="B14" s="7"/>
      <c r="C14" s="7"/>
      <c r="D14" s="7"/>
      <c r="E14" s="7"/>
      <c r="F14" s="7"/>
      <c r="G14" s="7"/>
      <c r="H14" s="7"/>
      <c r="I14" s="7"/>
      <c r="K14" s="7"/>
      <c r="L14" s="7"/>
    </row>
    <row r="15" spans="2:12" s="1" customFormat="1" ht="12.75">
      <c r="B15" s="2" t="s">
        <v>7</v>
      </c>
      <c r="C15" s="5"/>
      <c r="D15" s="5"/>
      <c r="E15" s="5"/>
      <c r="F15" s="5"/>
      <c r="G15" s="5"/>
      <c r="H15" s="5"/>
      <c r="I15" s="6"/>
      <c r="K15" s="7"/>
      <c r="L15" s="23"/>
    </row>
    <row r="16" spans="2:12" ht="12.75">
      <c r="B16" s="10" t="s">
        <v>8</v>
      </c>
      <c r="C16" s="32"/>
      <c r="D16" s="63"/>
      <c r="E16" s="111">
        <v>0.04</v>
      </c>
      <c r="F16" s="64">
        <f aca="true" t="shared" si="3" ref="F16:I17">(1+$E16)^F$40-1</f>
        <v>0.08160000000000012</v>
      </c>
      <c r="G16" s="64">
        <f t="shared" si="3"/>
        <v>0.12486400000000009</v>
      </c>
      <c r="H16" s="64">
        <f t="shared" si="3"/>
        <v>0.1698585600000002</v>
      </c>
      <c r="I16" s="65">
        <f t="shared" si="3"/>
        <v>0.21665290240000035</v>
      </c>
      <c r="K16" s="7"/>
      <c r="L16" s="7"/>
    </row>
    <row r="17" spans="2:12" ht="12.75">
      <c r="B17" s="49" t="s">
        <v>9</v>
      </c>
      <c r="C17" s="32"/>
      <c r="D17" s="63"/>
      <c r="E17" s="112">
        <v>0.105</v>
      </c>
      <c r="F17" s="64">
        <f t="shared" si="3"/>
        <v>0.22102500000000003</v>
      </c>
      <c r="G17" s="64">
        <f t="shared" si="3"/>
        <v>0.34923262499999996</v>
      </c>
      <c r="H17" s="64">
        <f t="shared" si="3"/>
        <v>0.49090205062500014</v>
      </c>
      <c r="I17" s="65">
        <f t="shared" si="3"/>
        <v>0.6474467659406251</v>
      </c>
      <c r="K17" s="7"/>
      <c r="L17" s="7"/>
    </row>
    <row r="18" spans="2:12" ht="12.75">
      <c r="B18" s="10" t="s">
        <v>10</v>
      </c>
      <c r="C18" s="33"/>
      <c r="D18" s="64"/>
      <c r="E18" s="64">
        <f>E17-E16</f>
        <v>0.065</v>
      </c>
      <c r="F18" s="64">
        <f>F17-F16</f>
        <v>0.1394249999999999</v>
      </c>
      <c r="G18" s="64">
        <f>G17-G16</f>
        <v>0.22436862499999988</v>
      </c>
      <c r="H18" s="64">
        <f>H17-H16</f>
        <v>0.3210434906249999</v>
      </c>
      <c r="I18" s="65">
        <f>I17-I16</f>
        <v>0.43079386354062477</v>
      </c>
      <c r="K18" s="7"/>
      <c r="L18" s="7"/>
    </row>
    <row r="19" spans="2:12" ht="12.75">
      <c r="B19" s="10" t="s">
        <v>23</v>
      </c>
      <c r="C19" s="34"/>
      <c r="D19" s="66"/>
      <c r="E19" s="113">
        <v>1.32</v>
      </c>
      <c r="F19" s="113">
        <f>E19</f>
        <v>1.32</v>
      </c>
      <c r="G19" s="113">
        <f>F19</f>
        <v>1.32</v>
      </c>
      <c r="H19" s="113">
        <f>G19</f>
        <v>1.32</v>
      </c>
      <c r="I19" s="114">
        <f>H19</f>
        <v>1.32</v>
      </c>
      <c r="K19" s="7"/>
      <c r="L19" s="7"/>
    </row>
    <row r="20" spans="2:13" ht="13.5" thickBot="1">
      <c r="B20" s="11" t="s">
        <v>24</v>
      </c>
      <c r="C20" s="35"/>
      <c r="D20" s="67"/>
      <c r="E20" s="67">
        <f>E19*E18+E16</f>
        <v>0.1258</v>
      </c>
      <c r="F20" s="67">
        <f>F19*F18+F16</f>
        <v>0.265641</v>
      </c>
      <c r="G20" s="67">
        <f>G19*G18+G16</f>
        <v>0.42103058499999996</v>
      </c>
      <c r="H20" s="67">
        <f>H19*H18+H16</f>
        <v>0.5936359676250001</v>
      </c>
      <c r="I20" s="68">
        <f>I19*I18+I16</f>
        <v>0.7853008022736251</v>
      </c>
      <c r="K20" s="27"/>
      <c r="L20" s="7"/>
      <c r="M20" s="48"/>
    </row>
    <row r="21" spans="2:12" ht="13.5" thickBot="1">
      <c r="B21" s="23"/>
      <c r="C21" s="23"/>
      <c r="D21" s="7"/>
      <c r="E21" s="7"/>
      <c r="F21" s="28"/>
      <c r="G21" s="28"/>
      <c r="H21" s="28"/>
      <c r="I21" s="28"/>
      <c r="J21" s="28"/>
      <c r="K21" s="7"/>
      <c r="L21" s="7"/>
    </row>
    <row r="22" spans="2:12" ht="15" customHeight="1">
      <c r="B22" s="2" t="s">
        <v>14</v>
      </c>
      <c r="C22" s="3"/>
      <c r="D22" s="3"/>
      <c r="E22" s="3"/>
      <c r="F22" s="3"/>
      <c r="G22" s="3"/>
      <c r="H22" s="3"/>
      <c r="I22" s="4"/>
      <c r="K22" s="7"/>
      <c r="L22" s="7"/>
    </row>
    <row r="23" spans="2:12" ht="15" customHeight="1">
      <c r="B23" s="8" t="s">
        <v>28</v>
      </c>
      <c r="C23" s="36"/>
      <c r="D23" s="60">
        <f>D12/(1+D20)^D7</f>
        <v>-3000</v>
      </c>
      <c r="E23" s="60">
        <f>E12/(1+E20)</f>
        <v>-1332.3858589447505</v>
      </c>
      <c r="F23" s="60">
        <f>F12/(1+F20)</f>
        <v>395.0567340975837</v>
      </c>
      <c r="G23" s="60">
        <f>G12/(1+G20)</f>
        <v>703.7146213147834</v>
      </c>
      <c r="H23" s="60">
        <f>H12/(1+H20)</f>
        <v>941.2438163249127</v>
      </c>
      <c r="I23" s="59">
        <f>I12/(1+I20)</f>
        <v>17644.085500820904</v>
      </c>
      <c r="K23" s="7"/>
      <c r="L23" s="7"/>
    </row>
    <row r="24" spans="2:12" ht="15" customHeight="1" thickBot="1">
      <c r="B24" s="11" t="s">
        <v>29</v>
      </c>
      <c r="C24" s="61">
        <f>SUM(D23:I23)</f>
        <v>15351.714813613433</v>
      </c>
      <c r="D24" s="19"/>
      <c r="E24" s="19"/>
      <c r="F24" s="19"/>
      <c r="G24" s="19"/>
      <c r="H24" s="19"/>
      <c r="I24" s="22"/>
      <c r="K24" s="7"/>
      <c r="L24" s="7"/>
    </row>
    <row r="25" spans="4:12" ht="12.75">
      <c r="D25" s="29"/>
      <c r="E25" s="29"/>
      <c r="F25" s="29"/>
      <c r="G25" s="29"/>
      <c r="H25" s="29"/>
      <c r="I25" s="29"/>
      <c r="J25" s="29"/>
      <c r="K25" s="7"/>
      <c r="L25" s="7"/>
    </row>
    <row r="26" spans="2:12" ht="12.75">
      <c r="B26" s="107"/>
      <c r="C26" s="107"/>
      <c r="D26" s="29"/>
      <c r="E26" s="29"/>
      <c r="F26" s="29"/>
      <c r="G26" s="29"/>
      <c r="H26" s="29"/>
      <c r="I26" s="29"/>
      <c r="J26" s="29"/>
      <c r="K26" s="7"/>
      <c r="L26" s="7"/>
    </row>
    <row r="27" spans="2:10" ht="21" customHeight="1" hidden="1" thickTop="1">
      <c r="B27" s="51" t="s">
        <v>35</v>
      </c>
      <c r="C27" s="95"/>
      <c r="D27" s="99"/>
      <c r="E27" s="271" t="s">
        <v>27</v>
      </c>
      <c r="F27" s="271"/>
      <c r="G27" s="271"/>
      <c r="H27" s="271"/>
      <c r="I27" s="271"/>
      <c r="J27" s="99"/>
    </row>
    <row r="28" spans="2:16" ht="25.5" hidden="1">
      <c r="B28" s="85" t="s">
        <v>26</v>
      </c>
      <c r="C28" s="89" t="s">
        <v>2</v>
      </c>
      <c r="D28" s="85">
        <v>0</v>
      </c>
      <c r="E28" s="85">
        <v>1</v>
      </c>
      <c r="F28" s="85">
        <v>2</v>
      </c>
      <c r="G28" s="85">
        <v>3</v>
      </c>
      <c r="H28" s="85">
        <v>4</v>
      </c>
      <c r="I28" s="85">
        <v>5</v>
      </c>
      <c r="J28" s="90" t="s">
        <v>34</v>
      </c>
      <c r="K28" s="52"/>
      <c r="L28" s="30"/>
      <c r="P28" s="91"/>
    </row>
    <row r="29" spans="2:12" ht="21.75" customHeight="1" hidden="1">
      <c r="B29" s="97" t="s">
        <v>36</v>
      </c>
      <c r="C29" s="55">
        <v>0.25</v>
      </c>
      <c r="D29" s="58">
        <v>-3000</v>
      </c>
      <c r="E29" s="58">
        <v>-1500</v>
      </c>
      <c r="F29" s="58">
        <v>1000</v>
      </c>
      <c r="G29" s="58">
        <v>3000</v>
      </c>
      <c r="H29" s="58">
        <v>5000</v>
      </c>
      <c r="I29" s="58">
        <v>9000</v>
      </c>
      <c r="J29" s="58">
        <f>I29*L29</f>
        <v>108000</v>
      </c>
      <c r="L29" s="53">
        <v>12</v>
      </c>
    </row>
    <row r="30" spans="2:12" ht="21.75" customHeight="1" hidden="1">
      <c r="B30" s="97" t="s">
        <v>37</v>
      </c>
      <c r="C30" s="55">
        <v>0.5</v>
      </c>
      <c r="D30" s="58">
        <v>-3000</v>
      </c>
      <c r="E30" s="58">
        <v>-1500</v>
      </c>
      <c r="F30" s="58">
        <v>500</v>
      </c>
      <c r="G30" s="58">
        <v>500</v>
      </c>
      <c r="H30" s="58">
        <v>500</v>
      </c>
      <c r="I30" s="58">
        <v>500</v>
      </c>
      <c r="J30" s="58">
        <f>I30*L30</f>
        <v>4000</v>
      </c>
      <c r="L30" s="53">
        <v>8</v>
      </c>
    </row>
    <row r="31" spans="2:12" ht="21.75" customHeight="1" hidden="1" thickBot="1">
      <c r="B31" s="98" t="s">
        <v>38</v>
      </c>
      <c r="C31" s="92">
        <v>0.25</v>
      </c>
      <c r="D31" s="94">
        <v>-3000</v>
      </c>
      <c r="E31" s="94">
        <v>-1500</v>
      </c>
      <c r="F31" s="94">
        <v>0</v>
      </c>
      <c r="G31" s="94">
        <v>0</v>
      </c>
      <c r="H31" s="94">
        <v>0</v>
      </c>
      <c r="I31" s="94">
        <v>0</v>
      </c>
      <c r="J31" s="94">
        <f>I31*L31</f>
        <v>0</v>
      </c>
      <c r="L31" s="53">
        <v>10</v>
      </c>
    </row>
    <row r="32" spans="2:11" ht="13.5" hidden="1" thickTop="1">
      <c r="B32" s="42"/>
      <c r="C32" s="42"/>
      <c r="D32" s="42"/>
      <c r="E32" s="54"/>
      <c r="F32" s="54"/>
      <c r="G32" s="54"/>
      <c r="H32" s="54"/>
      <c r="I32" s="54"/>
      <c r="J32" s="54"/>
      <c r="K32" s="52"/>
    </row>
    <row r="33" spans="2:11" ht="13.5" hidden="1" thickBot="1">
      <c r="B33" s="51" t="s">
        <v>6</v>
      </c>
      <c r="C33" s="51"/>
      <c r="D33" s="69">
        <f aca="true" t="shared" si="4" ref="D33:J33">$C29*D29+$C30*D30+$C31*D31</f>
        <v>-3000</v>
      </c>
      <c r="E33" s="101">
        <f t="shared" si="4"/>
        <v>-1500</v>
      </c>
      <c r="F33" s="69">
        <f t="shared" si="4"/>
        <v>500</v>
      </c>
      <c r="G33" s="69">
        <f t="shared" si="4"/>
        <v>1000</v>
      </c>
      <c r="H33" s="69">
        <f t="shared" si="4"/>
        <v>1500</v>
      </c>
      <c r="I33" s="69">
        <f t="shared" si="4"/>
        <v>2500</v>
      </c>
      <c r="J33" s="69">
        <f t="shared" si="4"/>
        <v>29000</v>
      </c>
      <c r="K33" s="52"/>
    </row>
    <row r="34" spans="2:11" ht="13.5" hidden="1" thickTop="1">
      <c r="B34" s="96"/>
      <c r="C34" s="96"/>
      <c r="D34" s="100"/>
      <c r="E34" s="69"/>
      <c r="F34" s="100"/>
      <c r="G34" s="100"/>
      <c r="H34" s="100"/>
      <c r="I34" s="100"/>
      <c r="J34" s="93"/>
      <c r="K34" s="52"/>
    </row>
    <row r="35" spans="2:9" ht="20.25" customHeight="1" thickBot="1">
      <c r="B35" s="262" t="s">
        <v>40</v>
      </c>
      <c r="C35" s="262"/>
      <c r="D35" s="262"/>
      <c r="E35" s="262"/>
      <c r="F35" s="262"/>
      <c r="G35" s="262"/>
      <c r="H35" s="262"/>
      <c r="I35" s="262"/>
    </row>
    <row r="36" spans="2:9" ht="24.75" customHeight="1" thickBot="1">
      <c r="B36" s="263" t="s">
        <v>31</v>
      </c>
      <c r="C36" s="264"/>
      <c r="D36" s="264"/>
      <c r="E36" s="264"/>
      <c r="F36" s="264"/>
      <c r="G36" s="264"/>
      <c r="H36" s="264"/>
      <c r="I36" s="265"/>
    </row>
    <row r="37" spans="2:9" ht="24.75" customHeight="1" thickBot="1">
      <c r="B37" s="266" t="s">
        <v>32</v>
      </c>
      <c r="C37" s="267"/>
      <c r="D37" s="267"/>
      <c r="E37" s="267"/>
      <c r="F37" s="267"/>
      <c r="G37" s="267"/>
      <c r="H37" s="267"/>
      <c r="I37" s="268"/>
    </row>
    <row r="38" spans="2:9" ht="13.5" thickBot="1">
      <c r="B38" s="7"/>
      <c r="C38" s="7"/>
      <c r="D38" s="7"/>
      <c r="E38" s="7"/>
      <c r="F38" s="7"/>
      <c r="G38" s="7"/>
      <c r="H38" s="7"/>
      <c r="I38" s="7"/>
    </row>
    <row r="39" spans="2:9" ht="12.75">
      <c r="B39" s="2" t="s">
        <v>0</v>
      </c>
      <c r="C39" s="3"/>
      <c r="D39" s="269" t="s">
        <v>27</v>
      </c>
      <c r="E39" s="269"/>
      <c r="F39" s="269"/>
      <c r="G39" s="269"/>
      <c r="H39" s="269"/>
      <c r="I39" s="270"/>
    </row>
    <row r="40" spans="2:9" ht="12.75">
      <c r="B40" s="8" t="s">
        <v>1</v>
      </c>
      <c r="C40" s="9" t="s">
        <v>2</v>
      </c>
      <c r="D40" s="56">
        <v>0</v>
      </c>
      <c r="E40" s="56">
        <v>1</v>
      </c>
      <c r="F40" s="56">
        <v>2</v>
      </c>
      <c r="G40" s="56">
        <v>3</v>
      </c>
      <c r="H40" s="56">
        <v>4</v>
      </c>
      <c r="I40" s="57">
        <v>5</v>
      </c>
    </row>
    <row r="41" spans="2:9" ht="12.75">
      <c r="B41" s="10" t="s">
        <v>3</v>
      </c>
      <c r="C41" s="108">
        <f aca="true" t="shared" si="5" ref="C41:H43">C29</f>
        <v>0.25</v>
      </c>
      <c r="D41" s="109">
        <f t="shared" si="5"/>
        <v>-3000</v>
      </c>
      <c r="E41" s="109">
        <f t="shared" si="5"/>
        <v>-1500</v>
      </c>
      <c r="F41" s="109">
        <f t="shared" si="5"/>
        <v>1000</v>
      </c>
      <c r="G41" s="109">
        <f t="shared" si="5"/>
        <v>3000</v>
      </c>
      <c r="H41" s="109">
        <f t="shared" si="5"/>
        <v>5000</v>
      </c>
      <c r="I41" s="110">
        <f>I29+J29</f>
        <v>117000</v>
      </c>
    </row>
    <row r="42" spans="2:9" ht="12.75">
      <c r="B42" s="10" t="s">
        <v>4</v>
      </c>
      <c r="C42" s="108">
        <f t="shared" si="5"/>
        <v>0.5</v>
      </c>
      <c r="D42" s="109">
        <f t="shared" si="5"/>
        <v>-3000</v>
      </c>
      <c r="E42" s="109">
        <f t="shared" si="5"/>
        <v>-1500</v>
      </c>
      <c r="F42" s="109">
        <f t="shared" si="5"/>
        <v>500</v>
      </c>
      <c r="G42" s="109">
        <f t="shared" si="5"/>
        <v>500</v>
      </c>
      <c r="H42" s="109">
        <f t="shared" si="5"/>
        <v>500</v>
      </c>
      <c r="I42" s="110">
        <f>I30+J30</f>
        <v>4500</v>
      </c>
    </row>
    <row r="43" spans="2:9" ht="12.75">
      <c r="B43" s="10" t="s">
        <v>5</v>
      </c>
      <c r="C43" s="108">
        <f t="shared" si="5"/>
        <v>0.25</v>
      </c>
      <c r="D43" s="109">
        <f t="shared" si="5"/>
        <v>-3000</v>
      </c>
      <c r="E43" s="109">
        <f t="shared" si="5"/>
        <v>-1500</v>
      </c>
      <c r="F43" s="109">
        <f t="shared" si="5"/>
        <v>0</v>
      </c>
      <c r="G43" s="109">
        <f t="shared" si="5"/>
        <v>0</v>
      </c>
      <c r="H43" s="109">
        <f t="shared" si="5"/>
        <v>0</v>
      </c>
      <c r="I43" s="110">
        <f>I31+J31</f>
        <v>0</v>
      </c>
    </row>
    <row r="44" spans="2:9" ht="12.75">
      <c r="B44" s="10"/>
      <c r="C44" s="31"/>
      <c r="D44" s="86"/>
      <c r="E44" s="102"/>
      <c r="F44" s="102"/>
      <c r="G44" s="102"/>
      <c r="H44" s="102"/>
      <c r="I44" s="103"/>
    </row>
    <row r="45" spans="2:9" ht="12.75">
      <c r="B45" s="8" t="s">
        <v>6</v>
      </c>
      <c r="C45" s="9"/>
      <c r="D45" s="69">
        <f aca="true" t="shared" si="6" ref="D45:I45">$C41*D41+$C42*D42+$C43*D43</f>
        <v>-3000</v>
      </c>
      <c r="E45" s="69">
        <f t="shared" si="6"/>
        <v>-1500</v>
      </c>
      <c r="F45" s="69">
        <f t="shared" si="6"/>
        <v>500</v>
      </c>
      <c r="G45" s="69">
        <f t="shared" si="6"/>
        <v>1000</v>
      </c>
      <c r="H45" s="69">
        <f t="shared" si="6"/>
        <v>1500</v>
      </c>
      <c r="I45" s="70">
        <f t="shared" si="6"/>
        <v>31500</v>
      </c>
    </row>
    <row r="46" spans="2:9" ht="12.75">
      <c r="B46" s="10"/>
      <c r="C46" s="12"/>
      <c r="D46" s="69"/>
      <c r="E46" s="69"/>
      <c r="F46" s="69"/>
      <c r="G46" s="69"/>
      <c r="H46" s="69"/>
      <c r="I46" s="70"/>
    </row>
    <row r="47" spans="2:9" ht="13.5" thickBot="1">
      <c r="B47" s="11" t="s">
        <v>30</v>
      </c>
      <c r="C47" s="16"/>
      <c r="D47" s="61">
        <f aca="true" t="shared" si="7" ref="D47:I47">((D41-D45)^2*$C41+(D42-D45)^2*$C42+(D43-D45)^2*$C43)^0.5</f>
        <v>0</v>
      </c>
      <c r="E47" s="61">
        <f t="shared" si="7"/>
        <v>0</v>
      </c>
      <c r="F47" s="61">
        <f t="shared" si="7"/>
        <v>353.5533905932738</v>
      </c>
      <c r="G47" s="61">
        <f t="shared" si="7"/>
        <v>1172.6039399558574</v>
      </c>
      <c r="H47" s="61">
        <f t="shared" si="7"/>
        <v>2031.00960115899</v>
      </c>
      <c r="I47" s="62">
        <f t="shared" si="7"/>
        <v>49397.62140022533</v>
      </c>
    </row>
    <row r="48" spans="2:9" ht="13.5" thickBot="1">
      <c r="B48" s="7"/>
      <c r="C48" s="7"/>
      <c r="D48" s="26"/>
      <c r="E48" s="26"/>
      <c r="F48" s="26"/>
      <c r="G48" s="26"/>
      <c r="H48" s="26"/>
      <c r="I48" s="26"/>
    </row>
    <row r="49" spans="2:9" ht="12.75">
      <c r="B49" s="2" t="s">
        <v>7</v>
      </c>
      <c r="C49" s="5"/>
      <c r="D49" s="87"/>
      <c r="E49" s="87"/>
      <c r="F49" s="87"/>
      <c r="G49" s="87"/>
      <c r="H49" s="87"/>
      <c r="I49" s="88"/>
    </row>
    <row r="50" spans="2:9" ht="12.75">
      <c r="B50" s="41" t="s">
        <v>8</v>
      </c>
      <c r="C50" s="42"/>
      <c r="D50" s="63"/>
      <c r="E50" s="111">
        <v>0.04</v>
      </c>
      <c r="F50" s="64">
        <f aca="true" t="shared" si="8" ref="F50:I51">(1+$E50)^F$40-1</f>
        <v>0.08160000000000012</v>
      </c>
      <c r="G50" s="64">
        <f t="shared" si="8"/>
        <v>0.12486400000000009</v>
      </c>
      <c r="H50" s="64">
        <f t="shared" si="8"/>
        <v>0.1698585600000002</v>
      </c>
      <c r="I50" s="65">
        <f t="shared" si="8"/>
        <v>0.21665290240000035</v>
      </c>
    </row>
    <row r="51" spans="2:9" ht="12.75">
      <c r="B51" s="41" t="s">
        <v>9</v>
      </c>
      <c r="C51" s="42"/>
      <c r="D51" s="63"/>
      <c r="E51" s="112">
        <v>0.105</v>
      </c>
      <c r="F51" s="64">
        <f t="shared" si="8"/>
        <v>0.22102500000000003</v>
      </c>
      <c r="G51" s="64">
        <f t="shared" si="8"/>
        <v>0.34923262499999996</v>
      </c>
      <c r="H51" s="64">
        <f t="shared" si="8"/>
        <v>0.49090205062500014</v>
      </c>
      <c r="I51" s="65">
        <f t="shared" si="8"/>
        <v>0.6474467659406251</v>
      </c>
    </row>
    <row r="52" spans="2:9" ht="12.75">
      <c r="B52" s="41" t="s">
        <v>10</v>
      </c>
      <c r="C52" s="42"/>
      <c r="D52" s="64"/>
      <c r="E52" s="111">
        <v>0.065</v>
      </c>
      <c r="F52" s="64">
        <f>F18</f>
        <v>0.1394249999999999</v>
      </c>
      <c r="G52" s="64">
        <f>G18</f>
        <v>0.22436862499999988</v>
      </c>
      <c r="H52" s="64">
        <f>H18</f>
        <v>0.3210434906249999</v>
      </c>
      <c r="I52" s="65">
        <f>I18</f>
        <v>0.43079386354062477</v>
      </c>
    </row>
    <row r="53" spans="2:9" ht="12.75" hidden="1">
      <c r="B53" s="41" t="s">
        <v>11</v>
      </c>
      <c r="C53" s="42"/>
      <c r="D53" s="63"/>
      <c r="E53" s="112"/>
      <c r="F53" s="64"/>
      <c r="G53" s="64"/>
      <c r="H53" s="64"/>
      <c r="I53" s="65"/>
    </row>
    <row r="54" spans="2:9" ht="12.75">
      <c r="B54" s="41" t="s">
        <v>12</v>
      </c>
      <c r="C54" s="42"/>
      <c r="D54" s="64"/>
      <c r="E54" s="111">
        <v>0.145</v>
      </c>
      <c r="F54" s="64">
        <v>0.20506096654409878</v>
      </c>
      <c r="G54" s="64">
        <v>0.2511473670974872</v>
      </c>
      <c r="H54" s="64">
        <v>0.29</v>
      </c>
      <c r="I54" s="65">
        <v>0.3242298567374695</v>
      </c>
    </row>
    <row r="55" spans="2:9" ht="13.5" thickBot="1">
      <c r="B55" s="44" t="s">
        <v>13</v>
      </c>
      <c r="C55" s="43"/>
      <c r="D55" s="72"/>
      <c r="E55" s="116">
        <v>0.195</v>
      </c>
      <c r="F55" s="116">
        <f>E55</f>
        <v>0.195</v>
      </c>
      <c r="G55" s="116">
        <f>F55</f>
        <v>0.195</v>
      </c>
      <c r="H55" s="116">
        <f>G55</f>
        <v>0.195</v>
      </c>
      <c r="I55" s="117">
        <f>H55</f>
        <v>0.195</v>
      </c>
    </row>
    <row r="56" spans="2:9" ht="13.5" thickBot="1">
      <c r="B56" s="9"/>
      <c r="C56" s="36"/>
      <c r="D56" s="104"/>
      <c r="E56" s="115"/>
      <c r="F56" s="115"/>
      <c r="G56" s="115"/>
      <c r="H56" s="115"/>
      <c r="I56" s="104"/>
    </row>
    <row r="57" spans="2:9" ht="12.75">
      <c r="B57" s="45" t="s">
        <v>14</v>
      </c>
      <c r="C57" s="46"/>
      <c r="D57" s="105"/>
      <c r="E57" s="105"/>
      <c r="F57" s="105"/>
      <c r="G57" s="105"/>
      <c r="H57" s="105"/>
      <c r="I57" s="106"/>
    </row>
    <row r="58" spans="2:12" ht="12.75">
      <c r="B58" s="8" t="s">
        <v>28</v>
      </c>
      <c r="C58" s="40"/>
      <c r="D58" s="74">
        <f>D45</f>
        <v>-3000</v>
      </c>
      <c r="E58" s="74">
        <f>(E45-(E55*E47*E52)/E54)/(1+E50)</f>
        <v>-1442.3076923076922</v>
      </c>
      <c r="F58" s="74">
        <f>(F45-(F55*F47*F52)/F54)/(1+F50)</f>
        <v>418.93893625025504</v>
      </c>
      <c r="G58" s="74">
        <f>(G45-(G55*G47*G52)/G54)/(1+G50)</f>
        <v>707.3948553210561</v>
      </c>
      <c r="H58" s="74">
        <f>(H45-(H55*H47*H52)/H54)/(1+H50)</f>
        <v>907.4239612216987</v>
      </c>
      <c r="I58" s="75">
        <f>(I45-(I55*I47*I52)/I54)/(1+I50)</f>
        <v>15371.316298917427</v>
      </c>
      <c r="L58" s="29"/>
    </row>
    <row r="59" spans="2:9" ht="13.5" thickBot="1">
      <c r="B59" s="11" t="s">
        <v>29</v>
      </c>
      <c r="C59" s="17">
        <f>SUM(D58:I58)</f>
        <v>12962.766359402745</v>
      </c>
      <c r="D59" s="72"/>
      <c r="E59" s="72"/>
      <c r="F59" s="72"/>
      <c r="G59" s="72"/>
      <c r="H59" s="72"/>
      <c r="I59" s="73"/>
    </row>
    <row r="60" spans="2:9" ht="13.5" thickBot="1">
      <c r="B60" s="38"/>
      <c r="C60" s="39"/>
      <c r="D60" s="76"/>
      <c r="E60" s="76"/>
      <c r="F60" s="76"/>
      <c r="G60" s="76"/>
      <c r="H60" s="77"/>
      <c r="I60" s="76"/>
    </row>
    <row r="61" spans="2:9" ht="12.75">
      <c r="B61" s="2" t="s">
        <v>21</v>
      </c>
      <c r="C61" s="3"/>
      <c r="D61" s="78"/>
      <c r="E61" s="78"/>
      <c r="F61" s="78"/>
      <c r="G61" s="78"/>
      <c r="H61" s="78"/>
      <c r="I61" s="79"/>
    </row>
    <row r="62" spans="2:9" ht="12.75">
      <c r="B62" s="10" t="s">
        <v>15</v>
      </c>
      <c r="C62" s="12"/>
      <c r="D62" s="80"/>
      <c r="E62" s="81">
        <f>IF(E58=0,"NA",E45/E58-1)</f>
        <v>0.040000000000000036</v>
      </c>
      <c r="F62" s="81">
        <f>IF(F58=0,"NA",F45/F58-1)</f>
        <v>0.19349135813273466</v>
      </c>
      <c r="G62" s="81">
        <f>IF(G58=0,"NA",G45/G58-1)</f>
        <v>0.4136376487303446</v>
      </c>
      <c r="H62" s="81">
        <f>IF(H58=0,"NA",H45/H58-1)</f>
        <v>0.6530310682787064</v>
      </c>
      <c r="I62" s="82">
        <f>IF(I58=0,"NA",I45/I58-1)</f>
        <v>1.0492714734013044</v>
      </c>
    </row>
    <row r="63" spans="2:9" ht="12.75" hidden="1">
      <c r="B63" s="10" t="s">
        <v>16</v>
      </c>
      <c r="C63" s="12"/>
      <c r="D63" s="64">
        <f aca="true" t="shared" si="9" ref="D63:I63">IF(D58=0,"NA",ABS(D47/D58))</f>
        <v>0</v>
      </c>
      <c r="E63" s="64">
        <f t="shared" si="9"/>
        <v>0</v>
      </c>
      <c r="F63" s="64">
        <f t="shared" si="9"/>
        <v>0.843925832623199</v>
      </c>
      <c r="G63" s="64">
        <f t="shared" si="9"/>
        <v>1.6576370765711363</v>
      </c>
      <c r="H63" s="64">
        <f t="shared" si="9"/>
        <v>2.2382146471254365</v>
      </c>
      <c r="I63" s="65">
        <f t="shared" si="9"/>
        <v>3.2136233774399865</v>
      </c>
    </row>
    <row r="64" spans="2:9" ht="12.75" hidden="1">
      <c r="B64" s="10" t="s">
        <v>17</v>
      </c>
      <c r="C64" s="12"/>
      <c r="D64" s="64">
        <f aca="true" t="shared" si="10" ref="D64:I64">IF(D58=0,"NA",D55*D47*D54/D58)</f>
        <v>0</v>
      </c>
      <c r="E64" s="64">
        <f t="shared" si="10"/>
        <v>0</v>
      </c>
      <c r="F64" s="64">
        <f t="shared" si="10"/>
        <v>0.03374596815120307</v>
      </c>
      <c r="G64" s="64">
        <f t="shared" si="10"/>
        <v>0.08118068153988327</v>
      </c>
      <c r="H64" s="64">
        <f t="shared" si="10"/>
        <v>0.12657103829494343</v>
      </c>
      <c r="I64" s="65">
        <f t="shared" si="10"/>
        <v>0.2031807662187322</v>
      </c>
    </row>
    <row r="65" spans="2:12" ht="13.5" thickBot="1">
      <c r="B65" s="18" t="s">
        <v>18</v>
      </c>
      <c r="C65" s="19"/>
      <c r="D65" s="83">
        <v>0</v>
      </c>
      <c r="E65" s="83">
        <v>0</v>
      </c>
      <c r="F65" s="83">
        <f>IF(F58=0,0,F64/F54^2)</f>
        <v>0.8025200511582182</v>
      </c>
      <c r="G65" s="83">
        <f>IF(G58=0,0,G64/G54^2)</f>
        <v>1.2870500442312054</v>
      </c>
      <c r="H65" s="83">
        <f>IF(H58=0,0,H64/H54^2)</f>
        <v>1.5050064006533108</v>
      </c>
      <c r="I65" s="84">
        <f>IF(I58=0,0,I64/I54^2)</f>
        <v>1.9327540187275356</v>
      </c>
      <c r="L65" s="118"/>
    </row>
    <row r="66" spans="2:9" ht="12.75" hidden="1">
      <c r="B66" s="10"/>
      <c r="C66" s="12"/>
      <c r="D66" s="20"/>
      <c r="E66" s="20"/>
      <c r="F66" s="20"/>
      <c r="G66" s="20"/>
      <c r="H66" s="20"/>
      <c r="I66" s="20"/>
    </row>
    <row r="67" spans="2:9" ht="13.5" hidden="1" thickBot="1">
      <c r="B67" s="11" t="s">
        <v>19</v>
      </c>
      <c r="C67" s="21">
        <f>(D65*D58)/C59+(E65*E58)/C59+(F65*F58)/C59+G65*G58/C59+H65*H58/C59+I65*I58/C59</f>
        <v>2.49339614707677</v>
      </c>
      <c r="D67" s="19" t="e">
        <f aca="true" t="shared" si="11" ref="D67:I67">D55*(D47/D58)/D54</f>
        <v>#DIV/0!</v>
      </c>
      <c r="E67" s="19">
        <f t="shared" si="11"/>
        <v>0</v>
      </c>
      <c r="F67" s="37">
        <f t="shared" si="11"/>
        <v>0.8025200511582181</v>
      </c>
      <c r="G67" s="37">
        <f t="shared" si="11"/>
        <v>1.2870500442312052</v>
      </c>
      <c r="H67" s="37">
        <f t="shared" si="11"/>
        <v>1.505006400653311</v>
      </c>
      <c r="I67" s="37">
        <f t="shared" si="11"/>
        <v>1.9327540187275358</v>
      </c>
    </row>
    <row r="68" spans="2:9" ht="12.75" hidden="1">
      <c r="B68" s="7"/>
      <c r="C68" s="7"/>
      <c r="D68" s="7"/>
      <c r="E68" s="7"/>
      <c r="F68" s="50">
        <f>F67*F58/$C$59</f>
        <v>0.025936353956410793</v>
      </c>
      <c r="G68" s="50">
        <f>G67*G58/$C$59</f>
        <v>0.07023597853937105</v>
      </c>
      <c r="H68" s="50">
        <f>H67*H58/$C$59</f>
        <v>0.10535396780905659</v>
      </c>
      <c r="I68" s="50">
        <f>I67*I58/$C$59</f>
        <v>2.2918698467719323</v>
      </c>
    </row>
    <row r="69" ht="12.75" hidden="1"/>
    <row r="70" spans="3:9" ht="13.5" hidden="1" thickBot="1">
      <c r="C70" t="s">
        <v>22</v>
      </c>
      <c r="E70" s="24">
        <f>(E45-(E55*E47*(E52)/E54))</f>
        <v>-1500</v>
      </c>
      <c r="F70" s="24">
        <f>(F45-(F55*F47*(F52)/F54))</f>
        <v>453.1243534482759</v>
      </c>
      <c r="G70" s="24">
        <f>(G45-(G55*G47*(G52)/G54))</f>
        <v>795.7230065358644</v>
      </c>
      <c r="H70" s="24">
        <f>(H45-(H55*H47*(H52)/H54))</f>
        <v>1061.5576885843125</v>
      </c>
      <c r="I70" s="24">
        <f>(I45-(I55*I47*(I52)/I54))</f>
        <v>18701.55658878632</v>
      </c>
    </row>
    <row r="71" ht="12.75" hidden="1"/>
  </sheetData>
  <sheetProtection/>
  <mergeCells count="9">
    <mergeCell ref="E27:I27"/>
    <mergeCell ref="D39:I39"/>
    <mergeCell ref="B2:I2"/>
    <mergeCell ref="B35:I35"/>
    <mergeCell ref="B3:I3"/>
    <mergeCell ref="B4:I4"/>
    <mergeCell ref="B37:I37"/>
    <mergeCell ref="B36:I36"/>
    <mergeCell ref="D6:I6"/>
  </mergeCells>
  <printOptions/>
  <pageMargins left="2.66" right="0.75" top="1" bottom="1" header="0.5" footer="0.5"/>
  <pageSetup horizontalDpi="300" verticalDpi="300" orientation="landscape" r:id="rId1"/>
  <headerFooter alignWithMargins="0">
    <oddHeader>&amp;C&amp;A</oddHeader>
  </headerFooter>
  <ignoredErrors>
    <ignoredError sqref="D9:H10 C42:H43 D8:H8 C41:H41 C8:C10 F55:I55 F19:I19 D23:I23 J29:J31 I8:I10 I41:I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Claremont McKenna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Hanley</dc:creator>
  <cp:keywords/>
  <dc:description/>
  <cp:lastModifiedBy>Rick Smith</cp:lastModifiedBy>
  <cp:lastPrinted>2002-10-25T20:16:08Z</cp:lastPrinted>
  <dcterms:created xsi:type="dcterms:W3CDTF">1999-05-03T21:08:15Z</dcterms:created>
  <dcterms:modified xsi:type="dcterms:W3CDTF">2011-01-18T02:52:16Z</dcterms:modified>
  <cp:category/>
  <cp:version/>
  <cp:contentType/>
  <cp:contentStatus/>
</cp:coreProperties>
</file>